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style4.xml" ContentType="application/vnd.ms-office.chartstyle+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charts/style2.xml" ContentType="application/vnd.ms-office.chartstyle+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olors3.xml" ContentType="application/vnd.ms-office.chartcolorstyle+xml"/>
  <Override PartName="/xl/charts/colors2.xml" ContentType="application/vnd.ms-office.chartcolorstyle+xml"/>
  <Override PartName="/xl/worksheets/sheet1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olors1.xml" ContentType="application/vnd.ms-office.chartcolorstyle+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Default Extension="jpe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style3.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xl/charts/colors4.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240" yWindow="105" windowWidth="14805" windowHeight="8010"/>
  </bookViews>
  <sheets>
    <sheet name="(反論1)人口ー使用電力量 (予測)" sheetId="18" r:id="rId1"/>
    <sheet name="(反論2)16年遅延モデル仮説検証用年令別電力量予測レビュー" sheetId="10" r:id="rId2"/>
    <sheet name="(反論3、4)家庭用電力と産業用電力" sheetId="55" r:id="rId3"/>
    <sheet name="6年遅延モデルを使った最終エネルギー消費とCO2排出量" sheetId="49" r:id="rId4"/>
    <sheet name="人口と最終エネルギー消費量(16年遅延モデル適用)" sheetId="29" r:id="rId5"/>
    <sheet name="灯油から作られるCO2の量" sheetId="1" r:id="rId6"/>
    <sheet name="酸欠になる部屋" sheetId="2" r:id="rId7"/>
    <sheet name="地球の温度" sheetId="3" r:id="rId8"/>
    <sheet name="原始大気の構成比率 " sheetId="4" r:id="rId9"/>
    <sheet name="黒体のフラックス分布関数" sheetId="5" r:id="rId10"/>
    <sheet name="Jack Marrtの論文" sheetId="6" r:id="rId11"/>
    <sheet name="地球に残っている原油量計算" sheetId="7" r:id="rId12"/>
    <sheet name="世界のCO2排出量" sheetId="8" r:id="rId13"/>
    <sheet name="京都議定書最終合計" sheetId="9" r:id="rId14"/>
    <sheet name="もし全てを原子力にしたら" sheetId="17" r:id="rId15"/>
    <sheet name="国内CO2排出量の推移と最終エネルギー消費量の関係" sheetId="20" r:id="rId16"/>
    <sheet name="エネルギーバランスフロー" sheetId="50" r:id="rId17"/>
  </sheets>
  <calcPr calcId="125725" concurrentManualCount="2"/>
</workbook>
</file>

<file path=xl/calcChain.xml><?xml version="1.0" encoding="utf-8"?>
<calcChain xmlns="http://schemas.openxmlformats.org/spreadsheetml/2006/main">
  <c r="C2" i="55"/>
  <c r="D2" s="1"/>
  <c r="E2" s="1"/>
  <c r="G2"/>
  <c r="H2"/>
  <c r="J2"/>
  <c r="C3"/>
  <c r="K2" s="1"/>
  <c r="G3"/>
  <c r="H3"/>
  <c r="J3"/>
  <c r="C4"/>
  <c r="D4"/>
  <c r="E4" s="1"/>
  <c r="G4"/>
  <c r="H4" s="1"/>
  <c r="J4"/>
  <c r="C5"/>
  <c r="K3" s="1"/>
  <c r="G5"/>
  <c r="H5"/>
  <c r="J5"/>
  <c r="C6"/>
  <c r="K5" s="1"/>
  <c r="D6"/>
  <c r="E6" s="1"/>
  <c r="G6"/>
  <c r="H6" s="1"/>
  <c r="J6"/>
  <c r="C7"/>
  <c r="K6" s="1"/>
  <c r="G7"/>
  <c r="H7"/>
  <c r="J7"/>
  <c r="C8"/>
  <c r="K7" s="1"/>
  <c r="G8"/>
  <c r="H8"/>
  <c r="J8"/>
  <c r="AB8"/>
  <c r="C9"/>
  <c r="K8" s="1"/>
  <c r="D9"/>
  <c r="E9" s="1"/>
  <c r="G9"/>
  <c r="H9" s="1"/>
  <c r="J9"/>
  <c r="C10"/>
  <c r="K9" s="1"/>
  <c r="G10"/>
  <c r="H10"/>
  <c r="J10"/>
  <c r="C11"/>
  <c r="D11"/>
  <c r="E11" s="1"/>
  <c r="G11"/>
  <c r="H11" s="1"/>
  <c r="J11"/>
  <c r="C12"/>
  <c r="K10" s="1"/>
  <c r="G12"/>
  <c r="H12"/>
  <c r="J12"/>
  <c r="C13"/>
  <c r="K12" s="1"/>
  <c r="D13"/>
  <c r="E13" s="1"/>
  <c r="G13"/>
  <c r="H13" s="1"/>
  <c r="J13"/>
  <c r="C14"/>
  <c r="K13" s="1"/>
  <c r="G14"/>
  <c r="H14"/>
  <c r="J14"/>
  <c r="AB14"/>
  <c r="C15"/>
  <c r="K14" s="1"/>
  <c r="G15"/>
  <c r="H15" s="1"/>
  <c r="J15"/>
  <c r="C16"/>
  <c r="K15" s="1"/>
  <c r="G16"/>
  <c r="H16"/>
  <c r="J16"/>
  <c r="C17"/>
  <c r="K16" s="1"/>
  <c r="G17"/>
  <c r="H17"/>
  <c r="J17"/>
  <c r="C18"/>
  <c r="K17" s="1"/>
  <c r="G18"/>
  <c r="H18"/>
  <c r="J18"/>
  <c r="C19"/>
  <c r="K18" s="1"/>
  <c r="G19"/>
  <c r="H19"/>
  <c r="J19"/>
  <c r="C20"/>
  <c r="K19" s="1"/>
  <c r="G20"/>
  <c r="H20"/>
  <c r="J20"/>
  <c r="C21"/>
  <c r="K20" s="1"/>
  <c r="D21"/>
  <c r="E21" s="1"/>
  <c r="G21"/>
  <c r="H21" s="1"/>
  <c r="J21"/>
  <c r="C22"/>
  <c r="K21" s="1"/>
  <c r="G22"/>
  <c r="H22"/>
  <c r="J22"/>
  <c r="C23"/>
  <c r="D23"/>
  <c r="E23" s="1"/>
  <c r="G23"/>
  <c r="H23" s="1"/>
  <c r="J23"/>
  <c r="C24"/>
  <c r="K23" s="1"/>
  <c r="G24"/>
  <c r="H24"/>
  <c r="J24"/>
  <c r="C25"/>
  <c r="K24" s="1"/>
  <c r="G25"/>
  <c r="H25" s="1"/>
  <c r="J25"/>
  <c r="C26"/>
  <c r="K25" s="1"/>
  <c r="G26"/>
  <c r="H26"/>
  <c r="J26"/>
  <c r="C27"/>
  <c r="K26" s="1"/>
  <c r="G27"/>
  <c r="H27"/>
  <c r="J27"/>
  <c r="C28"/>
  <c r="K27" s="1"/>
  <c r="G28"/>
  <c r="H28"/>
  <c r="J28"/>
  <c r="C29"/>
  <c r="K28" s="1"/>
  <c r="G29"/>
  <c r="H29"/>
  <c r="J29"/>
  <c r="C30"/>
  <c r="K29" s="1"/>
  <c r="G30"/>
  <c r="H30"/>
  <c r="J30"/>
  <c r="C31"/>
  <c r="K30" s="1"/>
  <c r="G31"/>
  <c r="H31"/>
  <c r="J31"/>
  <c r="C32"/>
  <c r="K31" s="1"/>
  <c r="G32"/>
  <c r="H32"/>
  <c r="J32"/>
  <c r="C33"/>
  <c r="K32" s="1"/>
  <c r="G33"/>
  <c r="H33"/>
  <c r="J33"/>
  <c r="C34"/>
  <c r="K33" s="1"/>
  <c r="G34"/>
  <c r="H34"/>
  <c r="J34"/>
  <c r="C35"/>
  <c r="K34" s="1"/>
  <c r="G35"/>
  <c r="H35"/>
  <c r="J35"/>
  <c r="C36"/>
  <c r="K35" s="1"/>
  <c r="G36"/>
  <c r="H36"/>
  <c r="J36"/>
  <c r="C37"/>
  <c r="K36" s="1"/>
  <c r="D37"/>
  <c r="E37" s="1"/>
  <c r="G37"/>
  <c r="H37" s="1"/>
  <c r="J37"/>
  <c r="C38"/>
  <c r="K37" s="1"/>
  <c r="G38"/>
  <c r="H38"/>
  <c r="J38"/>
  <c r="C39"/>
  <c r="K38" s="1"/>
  <c r="G39"/>
  <c r="H39"/>
  <c r="J39"/>
  <c r="C40"/>
  <c r="K39" s="1"/>
  <c r="G40"/>
  <c r="H40"/>
  <c r="J40"/>
  <c r="C41"/>
  <c r="K40" s="1"/>
  <c r="G41"/>
  <c r="H41"/>
  <c r="J41"/>
  <c r="C42"/>
  <c r="K41" s="1"/>
  <c r="G42"/>
  <c r="H42" s="1"/>
  <c r="J42"/>
  <c r="C43"/>
  <c r="K42" s="1"/>
  <c r="G43"/>
  <c r="H43"/>
  <c r="J43"/>
  <c r="C44"/>
  <c r="K43" s="1"/>
  <c r="G44"/>
  <c r="H44"/>
  <c r="J44"/>
  <c r="C45"/>
  <c r="K44" s="1"/>
  <c r="G45"/>
  <c r="H45"/>
  <c r="J45"/>
  <c r="C46"/>
  <c r="K45" s="1"/>
  <c r="G46"/>
  <c r="H46"/>
  <c r="J46"/>
  <c r="C47"/>
  <c r="K46" s="1"/>
  <c r="G47"/>
  <c r="H47"/>
  <c r="J47"/>
  <c r="C48"/>
  <c r="K47" s="1"/>
  <c r="G48"/>
  <c r="H48"/>
  <c r="J48"/>
  <c r="C49"/>
  <c r="K48" s="1"/>
  <c r="G49"/>
  <c r="H49"/>
  <c r="J49"/>
  <c r="C50"/>
  <c r="K49" s="1"/>
  <c r="G50"/>
  <c r="H50"/>
  <c r="J50"/>
  <c r="C51"/>
  <c r="K50" s="1"/>
  <c r="G51"/>
  <c r="H51"/>
  <c r="J51"/>
  <c r="C52"/>
  <c r="K51" s="1"/>
  <c r="G52"/>
  <c r="H52"/>
  <c r="J52"/>
  <c r="C53"/>
  <c r="D53"/>
  <c r="E53" s="1"/>
  <c r="G53"/>
  <c r="H53" s="1"/>
  <c r="J53"/>
  <c r="C54"/>
  <c r="K53" s="1"/>
  <c r="G54"/>
  <c r="H54"/>
  <c r="J54"/>
  <c r="C55"/>
  <c r="K54" s="1"/>
  <c r="D55"/>
  <c r="E55" s="1"/>
  <c r="G55"/>
  <c r="H55" s="1"/>
  <c r="J55"/>
  <c r="C56"/>
  <c r="K55" s="1"/>
  <c r="G56"/>
  <c r="H56"/>
  <c r="J56"/>
  <c r="C57"/>
  <c r="K56" s="1"/>
  <c r="G57"/>
  <c r="H57" s="1"/>
  <c r="J57"/>
  <c r="C58"/>
  <c r="K57" s="1"/>
  <c r="G58"/>
  <c r="H58"/>
  <c r="J58"/>
  <c r="C59"/>
  <c r="K58" s="1"/>
  <c r="G59"/>
  <c r="H59"/>
  <c r="J59"/>
  <c r="C60"/>
  <c r="K59" s="1"/>
  <c r="G60"/>
  <c r="H60"/>
  <c r="J60"/>
  <c r="C61"/>
  <c r="K60" s="1"/>
  <c r="G61"/>
  <c r="H61"/>
  <c r="J61"/>
  <c r="K61"/>
  <c r="C62"/>
  <c r="D62" s="1"/>
  <c r="E62" s="1"/>
  <c r="G62"/>
  <c r="H62" s="1"/>
  <c r="J62"/>
  <c r="K62"/>
  <c r="C63"/>
  <c r="D63" s="1"/>
  <c r="E63" s="1"/>
  <c r="G63"/>
  <c r="H63"/>
  <c r="J63"/>
  <c r="K63"/>
  <c r="AB326"/>
  <c r="AB332"/>
  <c r="AB338"/>
  <c r="AB344"/>
  <c r="AB350"/>
  <c r="AB356"/>
  <c r="AB362"/>
  <c r="D61" l="1"/>
  <c r="E61" s="1"/>
  <c r="D59"/>
  <c r="E59" s="1"/>
  <c r="D57"/>
  <c r="E57" s="1"/>
  <c r="K52"/>
  <c r="D51"/>
  <c r="E51" s="1"/>
  <c r="D49"/>
  <c r="E49" s="1"/>
  <c r="D47"/>
  <c r="E47" s="1"/>
  <c r="D45"/>
  <c r="E45" s="1"/>
  <c r="D43"/>
  <c r="E43" s="1"/>
  <c r="D41"/>
  <c r="E41" s="1"/>
  <c r="D39"/>
  <c r="E39" s="1"/>
  <c r="D35"/>
  <c r="E35" s="1"/>
  <c r="D33"/>
  <c r="E33" s="1"/>
  <c r="D31"/>
  <c r="E31" s="1"/>
  <c r="D29"/>
  <c r="E29" s="1"/>
  <c r="D27"/>
  <c r="E27" s="1"/>
  <c r="D25"/>
  <c r="E25" s="1"/>
  <c r="K22"/>
  <c r="D19"/>
  <c r="E19" s="1"/>
  <c r="D17"/>
  <c r="E17" s="1"/>
  <c r="D15"/>
  <c r="E15" s="1"/>
  <c r="D14"/>
  <c r="E14" s="1"/>
  <c r="D12"/>
  <c r="E12" s="1"/>
  <c r="K11"/>
  <c r="D10"/>
  <c r="E10" s="1"/>
  <c r="D7"/>
  <c r="E7" s="1"/>
  <c r="D5"/>
  <c r="E5" s="1"/>
  <c r="K4"/>
  <c r="D3"/>
  <c r="E3" s="1"/>
  <c r="D60"/>
  <c r="E60" s="1"/>
  <c r="D58"/>
  <c r="E58" s="1"/>
  <c r="D56"/>
  <c r="E56" s="1"/>
  <c r="D54"/>
  <c r="E54" s="1"/>
  <c r="D52"/>
  <c r="E52" s="1"/>
  <c r="D50"/>
  <c r="E50" s="1"/>
  <c r="D48"/>
  <c r="E48" s="1"/>
  <c r="D46"/>
  <c r="E46" s="1"/>
  <c r="D44"/>
  <c r="E44" s="1"/>
  <c r="D42"/>
  <c r="E42" s="1"/>
  <c r="D40"/>
  <c r="E40" s="1"/>
  <c r="D38"/>
  <c r="E38" s="1"/>
  <c r="D36"/>
  <c r="E36" s="1"/>
  <c r="D34"/>
  <c r="E34" s="1"/>
  <c r="D32"/>
  <c r="E32" s="1"/>
  <c r="D30"/>
  <c r="E30" s="1"/>
  <c r="D28"/>
  <c r="E28" s="1"/>
  <c r="D26"/>
  <c r="E26" s="1"/>
  <c r="D24"/>
  <c r="E24" s="1"/>
  <c r="D22"/>
  <c r="E22" s="1"/>
  <c r="D20"/>
  <c r="E20" s="1"/>
  <c r="D18"/>
  <c r="E18" s="1"/>
  <c r="D16"/>
  <c r="E16" s="1"/>
  <c r="D8"/>
  <c r="E8" s="1"/>
  <c r="P166" i="49" l="1"/>
  <c r="P165"/>
  <c r="P164"/>
  <c r="P163"/>
  <c r="P162"/>
  <c r="P161"/>
  <c r="P160"/>
  <c r="P159"/>
  <c r="P158"/>
  <c r="P157"/>
  <c r="P156"/>
  <c r="P155"/>
  <c r="P154"/>
  <c r="P153"/>
  <c r="P152"/>
  <c r="P151"/>
  <c r="P150"/>
  <c r="P149"/>
  <c r="P148"/>
  <c r="P147"/>
  <c r="P146"/>
  <c r="P145"/>
  <c r="P144"/>
  <c r="P143"/>
  <c r="P142"/>
  <c r="P141"/>
  <c r="P140"/>
  <c r="P139"/>
  <c r="P138"/>
  <c r="P137"/>
  <c r="P136"/>
  <c r="P135"/>
  <c r="P134"/>
  <c r="P133"/>
  <c r="P132"/>
  <c r="P131"/>
  <c r="P130"/>
  <c r="P129"/>
  <c r="P128"/>
  <c r="P127"/>
  <c r="P126"/>
  <c r="P125"/>
  <c r="P124"/>
  <c r="P123"/>
  <c r="P122"/>
  <c r="P121"/>
  <c r="P120"/>
  <c r="P119"/>
  <c r="P118"/>
  <c r="P117"/>
  <c r="P116"/>
  <c r="P115"/>
  <c r="P114"/>
  <c r="P113"/>
  <c r="P112"/>
  <c r="P111"/>
  <c r="P110"/>
  <c r="P109"/>
  <c r="P108"/>
  <c r="P107"/>
  <c r="P106"/>
  <c r="P105"/>
  <c r="P104"/>
  <c r="P103"/>
  <c r="P102"/>
  <c r="P101"/>
  <c r="P100"/>
  <c r="P99"/>
  <c r="P98"/>
  <c r="P97"/>
  <c r="P96"/>
  <c r="P95"/>
  <c r="P94"/>
  <c r="P93"/>
  <c r="P92"/>
  <c r="P91"/>
  <c r="P90"/>
  <c r="P89"/>
  <c r="P88"/>
  <c r="P87"/>
  <c r="P86"/>
  <c r="P85"/>
  <c r="P84"/>
  <c r="P83"/>
  <c r="P82"/>
  <c r="P81"/>
  <c r="P80"/>
  <c r="P79"/>
  <c r="P78"/>
  <c r="P77"/>
  <c r="P76"/>
  <c r="P75"/>
  <c r="P74"/>
  <c r="P73"/>
  <c r="P72"/>
  <c r="P71"/>
  <c r="P70"/>
  <c r="P69"/>
  <c r="P68"/>
  <c r="P67"/>
  <c r="P66"/>
  <c r="P65"/>
  <c r="P64"/>
  <c r="O40"/>
  <c r="O39"/>
  <c r="O38"/>
  <c r="O37"/>
  <c r="O36"/>
  <c r="O35"/>
  <c r="O34"/>
  <c r="O33"/>
  <c r="O32"/>
  <c r="O31"/>
  <c r="O30"/>
  <c r="O29"/>
  <c r="O28"/>
  <c r="O27"/>
  <c r="O26"/>
  <c r="O25"/>
  <c r="O24"/>
  <c r="O23"/>
  <c r="O22"/>
  <c r="O21"/>
  <c r="O20"/>
  <c r="O19"/>
  <c r="O18"/>
  <c r="O17"/>
  <c r="O16"/>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Q151"/>
  <c r="Q150"/>
  <c r="Q149"/>
  <c r="Q148"/>
  <c r="Q147"/>
  <c r="Q146"/>
  <c r="Q145"/>
  <c r="Q144"/>
  <c r="Q143"/>
  <c r="Q142"/>
  <c r="Q141"/>
  <c r="Q140"/>
  <c r="Q139"/>
  <c r="Q138"/>
  <c r="Q137"/>
  <c r="Q136"/>
  <c r="Q135"/>
  <c r="Q134"/>
  <c r="Q133"/>
  <c r="Q132"/>
  <c r="Q131"/>
  <c r="Q130"/>
  <c r="Q129"/>
  <c r="Q128"/>
  <c r="Q127"/>
  <c r="Q126"/>
  <c r="Q125"/>
  <c r="Q124"/>
  <c r="Q123"/>
  <c r="Q122"/>
  <c r="Q121"/>
  <c r="Q120"/>
  <c r="Q119"/>
  <c r="Q118"/>
  <c r="Q117"/>
  <c r="Q116"/>
  <c r="Q115"/>
  <c r="Q114"/>
  <c r="Q113"/>
  <c r="Q112"/>
  <c r="Q111"/>
  <c r="Q110"/>
  <c r="Q109"/>
  <c r="Q108"/>
  <c r="Q107"/>
  <c r="Q106"/>
  <c r="Q105"/>
  <c r="Q104"/>
  <c r="Q103"/>
  <c r="Q102"/>
  <c r="Q101"/>
  <c r="Q100"/>
  <c r="Q99"/>
  <c r="Q98"/>
  <c r="Q97"/>
  <c r="Q96"/>
  <c r="Q95"/>
  <c r="Q94"/>
  <c r="Q93"/>
  <c r="Q92"/>
  <c r="Q91"/>
  <c r="Q90"/>
  <c r="Q89"/>
  <c r="Q88"/>
  <c r="Q87"/>
  <c r="Q86"/>
  <c r="Q85"/>
  <c r="Q84"/>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S63" l="1"/>
  <c r="S62"/>
  <c r="S61"/>
  <c r="S60"/>
  <c r="S59"/>
  <c r="S58"/>
  <c r="S57"/>
  <c r="S56"/>
  <c r="S55"/>
  <c r="S54"/>
  <c r="S53"/>
  <c r="S52"/>
  <c r="S51"/>
  <c r="S50"/>
  <c r="S49"/>
  <c r="S48"/>
  <c r="S47"/>
  <c r="S46"/>
  <c r="S45"/>
  <c r="S44"/>
  <c r="S43"/>
  <c r="S42"/>
  <c r="S41"/>
  <c r="P39"/>
  <c r="Q39" s="1"/>
  <c r="P38"/>
  <c r="Q38" s="1"/>
  <c r="P37"/>
  <c r="Q37" s="1"/>
  <c r="P36"/>
  <c r="Q36" s="1"/>
  <c r="P35"/>
  <c r="Q35" s="1"/>
  <c r="P34"/>
  <c r="Q34" s="1"/>
  <c r="P33"/>
  <c r="Q33" s="1"/>
  <c r="P32"/>
  <c r="Q32" s="1"/>
  <c r="P31"/>
  <c r="Q31" s="1"/>
  <c r="P30"/>
  <c r="Q30" s="1"/>
  <c r="P29"/>
  <c r="Q29" s="1"/>
  <c r="P28"/>
  <c r="Q28" s="1"/>
  <c r="P27"/>
  <c r="Q27" s="1"/>
  <c r="P26"/>
  <c r="Q26" s="1"/>
  <c r="P25"/>
  <c r="Q25" s="1"/>
  <c r="P24"/>
  <c r="Q24" s="1"/>
  <c r="P23"/>
  <c r="Q23" s="1"/>
  <c r="P22"/>
  <c r="Q22" s="1"/>
  <c r="P21"/>
  <c r="Q21" s="1"/>
  <c r="P20"/>
  <c r="Q20" s="1"/>
  <c r="P19"/>
  <c r="Q19" s="1"/>
  <c r="P18"/>
  <c r="Q18" s="1"/>
  <c r="P17"/>
  <c r="Q17" s="1"/>
  <c r="P16"/>
  <c r="Q16" s="1"/>
  <c r="P40"/>
  <c r="Q40" s="1"/>
  <c r="K53" i="29" l="1"/>
  <c r="P37" s="1"/>
  <c r="K52"/>
  <c r="P36" s="1"/>
  <c r="K51"/>
  <c r="P35" s="1"/>
  <c r="K50"/>
  <c r="P34" s="1"/>
  <c r="K49"/>
  <c r="P33" s="1"/>
  <c r="K48"/>
  <c r="P32" s="1"/>
  <c r="K47"/>
  <c r="P31" s="1"/>
  <c r="K46"/>
  <c r="P30" s="1"/>
  <c r="K45"/>
  <c r="P29" s="1"/>
  <c r="K44"/>
  <c r="P28" s="1"/>
  <c r="K43"/>
  <c r="P27" s="1"/>
  <c r="K42"/>
  <c r="P26" s="1"/>
  <c r="K41"/>
  <c r="P25" s="1"/>
  <c r="K40"/>
  <c r="P24" s="1"/>
  <c r="K39"/>
  <c r="P23" s="1"/>
  <c r="K38"/>
  <c r="P22" s="1"/>
  <c r="K37"/>
  <c r="P21" s="1"/>
  <c r="K36"/>
  <c r="P20" s="1"/>
  <c r="K35"/>
  <c r="P19" s="1"/>
  <c r="K34"/>
  <c r="P18" s="1"/>
  <c r="K33"/>
  <c r="P17" s="1"/>
  <c r="K32"/>
  <c r="P16" s="1"/>
  <c r="K31"/>
  <c r="P15" s="1"/>
  <c r="K30"/>
  <c r="P14" s="1"/>
  <c r="K29"/>
  <c r="P13" s="1"/>
  <c r="K28"/>
  <c r="P12" s="1"/>
  <c r="K27"/>
  <c r="P11" s="1"/>
  <c r="K26"/>
  <c r="P10" s="1"/>
  <c r="K25"/>
  <c r="P9" s="1"/>
  <c r="K24"/>
  <c r="P8" s="1"/>
  <c r="K23"/>
  <c r="P7" s="1"/>
  <c r="K22"/>
  <c r="P6" s="1"/>
  <c r="K21"/>
  <c r="K20"/>
  <c r="K19"/>
  <c r="K18"/>
  <c r="K17"/>
  <c r="K16"/>
  <c r="K15"/>
  <c r="K14"/>
  <c r="K13"/>
  <c r="K12"/>
  <c r="K11"/>
  <c r="K10"/>
  <c r="K9"/>
  <c r="K8"/>
  <c r="K7"/>
  <c r="K6"/>
  <c r="M26" i="20"/>
  <c r="M25"/>
  <c r="M24"/>
  <c r="M23"/>
  <c r="M22"/>
  <c r="M21"/>
  <c r="M20"/>
  <c r="M19"/>
  <c r="M18"/>
  <c r="M17"/>
  <c r="M16"/>
  <c r="M15"/>
  <c r="M14"/>
  <c r="M13"/>
  <c r="M12"/>
  <c r="M11"/>
  <c r="M10"/>
  <c r="M9"/>
  <c r="M8"/>
  <c r="M7"/>
  <c r="M6"/>
  <c r="M5"/>
  <c r="M4"/>
  <c r="M3"/>
  <c r="M62" i="18" l="1"/>
  <c r="M63"/>
  <c r="AL362"/>
  <c r="AL356"/>
  <c r="AL350"/>
  <c r="AL344"/>
  <c r="AL338"/>
  <c r="AL332"/>
  <c r="AL326"/>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T63"/>
  <c r="Q63"/>
  <c r="N63"/>
  <c r="T62"/>
  <c r="Q62"/>
  <c r="N62"/>
  <c r="T61"/>
  <c r="Q61"/>
  <c r="M61"/>
  <c r="M60"/>
  <c r="N60" s="1"/>
  <c r="M59"/>
  <c r="N59" s="1"/>
  <c r="M58"/>
  <c r="N58" s="1"/>
  <c r="M57"/>
  <c r="N57" s="1"/>
  <c r="M56"/>
  <c r="N56" s="1"/>
  <c r="M55"/>
  <c r="N55" s="1"/>
  <c r="M54"/>
  <c r="N54" s="1"/>
  <c r="M53"/>
  <c r="N53" s="1"/>
  <c r="M52"/>
  <c r="N52" s="1"/>
  <c r="M51"/>
  <c r="N51" s="1"/>
  <c r="M50"/>
  <c r="N50" s="1"/>
  <c r="M49"/>
  <c r="N49" s="1"/>
  <c r="M48"/>
  <c r="N48" s="1"/>
  <c r="M47"/>
  <c r="N47" s="1"/>
  <c r="M46"/>
  <c r="N46" s="1"/>
  <c r="M45"/>
  <c r="N45" s="1"/>
  <c r="M44"/>
  <c r="N44" s="1"/>
  <c r="M43"/>
  <c r="N43" s="1"/>
  <c r="M42"/>
  <c r="N42" s="1"/>
  <c r="M41"/>
  <c r="N41" s="1"/>
  <c r="M40"/>
  <c r="N40" s="1"/>
  <c r="M39"/>
  <c r="N39" s="1"/>
  <c r="M38"/>
  <c r="N38" s="1"/>
  <c r="M37"/>
  <c r="N37" s="1"/>
  <c r="M36"/>
  <c r="N36" s="1"/>
  <c r="M35"/>
  <c r="N35" s="1"/>
  <c r="M34"/>
  <c r="N34" s="1"/>
  <c r="M33"/>
  <c r="N33" s="1"/>
  <c r="M32"/>
  <c r="N32" s="1"/>
  <c r="M31"/>
  <c r="N31" s="1"/>
  <c r="M30"/>
  <c r="N30" s="1"/>
  <c r="M29"/>
  <c r="N29" s="1"/>
  <c r="M28"/>
  <c r="N28" s="1"/>
  <c r="M27"/>
  <c r="N27" s="1"/>
  <c r="M26"/>
  <c r="N26" s="1"/>
  <c r="M25"/>
  <c r="N25" s="1"/>
  <c r="M24"/>
  <c r="N24" s="1"/>
  <c r="M23"/>
  <c r="N23" s="1"/>
  <c r="M22"/>
  <c r="N22" s="1"/>
  <c r="M21"/>
  <c r="N21" s="1"/>
  <c r="M20"/>
  <c r="N20" s="1"/>
  <c r="M19"/>
  <c r="N19" s="1"/>
  <c r="M18"/>
  <c r="N18" s="1"/>
  <c r="M17"/>
  <c r="N17" s="1"/>
  <c r="M16"/>
  <c r="N16" s="1"/>
  <c r="M15"/>
  <c r="N15" s="1"/>
  <c r="AL14"/>
  <c r="M14"/>
  <c r="N14" s="1"/>
  <c r="M13"/>
  <c r="N13" s="1"/>
  <c r="M12"/>
  <c r="N12" s="1"/>
  <c r="M11"/>
  <c r="N11" s="1"/>
  <c r="M10"/>
  <c r="N10" s="1"/>
  <c r="M9"/>
  <c r="N9" s="1"/>
  <c r="AL8"/>
  <c r="M8"/>
  <c r="N8" s="1"/>
  <c r="M7"/>
  <c r="N7" s="1"/>
  <c r="M6"/>
  <c r="N6" s="1"/>
  <c r="M5"/>
  <c r="N5" s="1"/>
  <c r="M4"/>
  <c r="N4" s="1"/>
  <c r="M3"/>
  <c r="N3" s="1"/>
  <c r="M2"/>
  <c r="N2" s="1"/>
  <c r="K19" i="17"/>
  <c r="J19"/>
  <c r="I19"/>
  <c r="H19"/>
  <c r="G19"/>
  <c r="F19"/>
  <c r="E19"/>
  <c r="D19"/>
  <c r="C19"/>
  <c r="B19"/>
  <c r="U63" i="18" l="1"/>
  <c r="U61"/>
  <c r="U62"/>
  <c r="N61"/>
  <c r="R61"/>
  <c r="R62"/>
  <c r="R63"/>
  <c r="G15" i="17"/>
  <c r="K12"/>
  <c r="K21" s="1"/>
  <c r="J12"/>
  <c r="J21" s="1"/>
  <c r="I12"/>
  <c r="I21" s="1"/>
  <c r="H12"/>
  <c r="H21" s="1"/>
  <c r="G12"/>
  <c r="G21" s="1"/>
  <c r="F12"/>
  <c r="F21" s="1"/>
  <c r="E12"/>
  <c r="E21" s="1"/>
  <c r="D12"/>
  <c r="D21" s="1"/>
  <c r="C12"/>
  <c r="C21" s="1"/>
  <c r="B12"/>
  <c r="B21" s="1"/>
  <c r="L12" l="1"/>
  <c r="L13" s="1"/>
  <c r="O13" s="1"/>
  <c r="K48" i="10"/>
  <c r="J48"/>
  <c r="I48"/>
  <c r="H48"/>
  <c r="G48"/>
  <c r="F48"/>
  <c r="E48"/>
  <c r="D48"/>
  <c r="C48"/>
  <c r="K47"/>
  <c r="J47"/>
  <c r="I47"/>
  <c r="H47"/>
  <c r="G47"/>
  <c r="F47"/>
  <c r="E47"/>
  <c r="D47"/>
  <c r="C47"/>
  <c r="K46"/>
  <c r="J46"/>
  <c r="I46"/>
  <c r="H46"/>
  <c r="G46"/>
  <c r="F46"/>
  <c r="E46"/>
  <c r="D46"/>
  <c r="C46"/>
  <c r="K45"/>
  <c r="J45"/>
  <c r="I45"/>
  <c r="H45"/>
  <c r="G45"/>
  <c r="F45"/>
  <c r="E45"/>
  <c r="D45"/>
  <c r="C45"/>
  <c r="K44"/>
  <c r="J44"/>
  <c r="I44"/>
  <c r="H44"/>
  <c r="G44"/>
  <c r="F44"/>
  <c r="E44"/>
  <c r="D44"/>
  <c r="C44"/>
  <c r="K43"/>
  <c r="J43"/>
  <c r="I43"/>
  <c r="H43"/>
  <c r="G43"/>
  <c r="F43"/>
  <c r="E43"/>
  <c r="D43"/>
  <c r="C43"/>
  <c r="K42"/>
  <c r="J42"/>
  <c r="I42"/>
  <c r="H42"/>
  <c r="G42"/>
  <c r="F42"/>
  <c r="E42"/>
  <c r="D42"/>
  <c r="C42"/>
  <c r="K41"/>
  <c r="J41"/>
  <c r="I41"/>
  <c r="H41"/>
  <c r="G41"/>
  <c r="F41"/>
  <c r="E41"/>
  <c r="D41"/>
  <c r="C41"/>
  <c r="K40"/>
  <c r="J40"/>
  <c r="I40"/>
  <c r="H40"/>
  <c r="G40"/>
  <c r="F40"/>
  <c r="E40"/>
  <c r="D40"/>
  <c r="C40"/>
  <c r="K39"/>
  <c r="J39"/>
  <c r="I39"/>
  <c r="H39"/>
  <c r="G39"/>
  <c r="F39"/>
  <c r="E39"/>
  <c r="D39"/>
  <c r="C39"/>
  <c r="K38"/>
  <c r="J38"/>
  <c r="I38"/>
  <c r="H38"/>
  <c r="G38"/>
  <c r="F38"/>
  <c r="E38"/>
  <c r="D38"/>
  <c r="C38"/>
  <c r="K37"/>
  <c r="J37"/>
  <c r="I37"/>
  <c r="H37"/>
  <c r="G37"/>
  <c r="F37"/>
  <c r="E37"/>
  <c r="D37"/>
  <c r="C37"/>
  <c r="K36"/>
  <c r="J36"/>
  <c r="I36"/>
  <c r="H36"/>
  <c r="G36"/>
  <c r="F36"/>
  <c r="E36"/>
  <c r="D36"/>
  <c r="C36"/>
  <c r="K35"/>
  <c r="J35"/>
  <c r="I35"/>
  <c r="H35"/>
  <c r="G35"/>
  <c r="F35"/>
  <c r="E35"/>
  <c r="D35"/>
  <c r="C35"/>
  <c r="K34"/>
  <c r="J34"/>
  <c r="I34"/>
  <c r="H34"/>
  <c r="G34"/>
  <c r="F34"/>
  <c r="E34"/>
  <c r="D34"/>
  <c r="C34"/>
  <c r="K33"/>
  <c r="J33"/>
  <c r="I33"/>
  <c r="H33"/>
  <c r="G33"/>
  <c r="F33"/>
  <c r="E33"/>
  <c r="D33"/>
  <c r="C33"/>
  <c r="K32"/>
  <c r="J32"/>
  <c r="I32"/>
  <c r="H32"/>
  <c r="G32"/>
  <c r="F32"/>
  <c r="E32"/>
  <c r="D32"/>
  <c r="C32"/>
  <c r="K31"/>
  <c r="J31"/>
  <c r="I31"/>
  <c r="H31"/>
  <c r="G31"/>
  <c r="F31"/>
  <c r="E31"/>
  <c r="D31"/>
  <c r="C31"/>
  <c r="G27"/>
  <c r="G26"/>
  <c r="G25"/>
  <c r="G24"/>
  <c r="G23"/>
  <c r="G22"/>
  <c r="G21"/>
  <c r="G20"/>
  <c r="G19"/>
  <c r="G18"/>
  <c r="G17"/>
  <c r="G16"/>
  <c r="G15"/>
  <c r="G14"/>
  <c r="G13"/>
  <c r="G12"/>
  <c r="G11"/>
  <c r="G10"/>
  <c r="E177" i="8" l="1"/>
  <c r="F43" s="1"/>
  <c r="P12" i="9"/>
  <c r="P11"/>
  <c r="P10"/>
  <c r="P9"/>
  <c r="O13"/>
  <c r="N13"/>
  <c r="M13"/>
  <c r="L13"/>
  <c r="J13"/>
  <c r="I13"/>
  <c r="G13"/>
  <c r="H8"/>
  <c r="P8" s="1"/>
  <c r="H7"/>
  <c r="K7"/>
  <c r="K13" s="1"/>
  <c r="H6"/>
  <c r="P6" s="1"/>
  <c r="Q6" s="1"/>
  <c r="D13"/>
  <c r="P7" l="1"/>
  <c r="F37" i="8"/>
  <c r="F41"/>
  <c r="F38"/>
  <c r="F42"/>
  <c r="F40"/>
  <c r="F44"/>
  <c r="F39"/>
  <c r="H13" i="9"/>
  <c r="P13" s="1"/>
  <c r="N14" s="1"/>
  <c r="C12" i="8"/>
  <c r="C13" s="1"/>
  <c r="C14" s="1"/>
  <c r="C15" s="1"/>
  <c r="C16" s="1"/>
  <c r="C17" s="1"/>
  <c r="C18" s="1"/>
  <c r="C19" s="1"/>
  <c r="C20" s="1"/>
  <c r="C21" s="1"/>
  <c r="C22" s="1"/>
  <c r="C23" s="1"/>
  <c r="C24" s="1"/>
  <c r="C25" s="1"/>
  <c r="C26" s="1"/>
  <c r="C27" s="1"/>
  <c r="C28" s="1"/>
  <c r="C29" s="1"/>
  <c r="C30" s="1"/>
  <c r="Q7" i="9" l="1"/>
  <c r="Q8" s="1"/>
  <c r="Q9" s="1"/>
  <c r="Q10" s="1"/>
  <c r="Q11" s="1"/>
  <c r="Q12" s="1"/>
  <c r="I14"/>
  <c r="H14"/>
  <c r="M14"/>
  <c r="L14"/>
  <c r="G14"/>
  <c r="K14"/>
  <c r="O14"/>
  <c r="J14"/>
  <c r="E17" i="7"/>
  <c r="J17" s="1"/>
  <c r="J20" s="1"/>
  <c r="H14"/>
  <c r="F4"/>
  <c r="F5" s="1"/>
  <c r="F7" s="1"/>
  <c r="F8" s="1"/>
  <c r="D10" s="1"/>
  <c r="G8" i="6" l="1"/>
  <c r="F8"/>
  <c r="H8" s="1"/>
  <c r="F10" i="3"/>
  <c r="R15" i="5"/>
  <c r="S15" s="1"/>
  <c r="S14"/>
  <c r="F11" i="3" l="1"/>
  <c r="F12" s="1"/>
  <c r="F13" s="1"/>
  <c r="F14" s="1"/>
  <c r="F15" s="1"/>
  <c r="F16" s="1"/>
  <c r="F18"/>
  <c r="R16" i="5"/>
  <c r="J15"/>
  <c r="J16" s="1"/>
  <c r="J17" s="1"/>
  <c r="J18" s="1"/>
  <c r="J19" s="1"/>
  <c r="J20" s="1"/>
  <c r="J21" s="1"/>
  <c r="J22" s="1"/>
  <c r="J23" s="1"/>
  <c r="J24" s="1"/>
  <c r="J25" s="1"/>
  <c r="J26" s="1"/>
  <c r="J27" s="1"/>
  <c r="J28" s="1"/>
  <c r="J29" s="1"/>
  <c r="J30" s="1"/>
  <c r="J31" s="1"/>
  <c r="J32" s="1"/>
  <c r="J33" s="1"/>
  <c r="J34" s="1"/>
  <c r="J35" s="1"/>
  <c r="K14"/>
  <c r="N15"/>
  <c r="N16" s="1"/>
  <c r="N17" s="1"/>
  <c r="N18" s="1"/>
  <c r="O15"/>
  <c r="O14"/>
  <c r="F15"/>
  <c r="F16" s="1"/>
  <c r="F17" s="1"/>
  <c r="F18" s="1"/>
  <c r="F19" s="1"/>
  <c r="G14"/>
  <c r="D12"/>
  <c r="D11"/>
  <c r="F20" l="1"/>
  <c r="F21" s="1"/>
  <c r="F22" s="1"/>
  <c r="F23" s="1"/>
  <c r="F25" s="1"/>
  <c r="F26" s="1"/>
  <c r="F27" s="1"/>
  <c r="F28" s="1"/>
  <c r="F29" s="1"/>
  <c r="F30" s="1"/>
  <c r="F31" s="1"/>
  <c r="F32" s="1"/>
  <c r="F33" s="1"/>
  <c r="F34" s="1"/>
  <c r="F35" s="1"/>
  <c r="F36" s="1"/>
  <c r="F37" s="1"/>
  <c r="F38" s="1"/>
  <c r="F39" s="1"/>
  <c r="F40" s="1"/>
  <c r="F41" s="1"/>
  <c r="F42" s="1"/>
  <c r="F43" s="1"/>
  <c r="F44" s="1"/>
  <c r="F45" s="1"/>
  <c r="F46" s="1"/>
  <c r="F47" s="1"/>
  <c r="F48" s="1"/>
  <c r="F49" s="1"/>
  <c r="F50" s="1"/>
  <c r="F51" s="1"/>
  <c r="F52" s="1"/>
  <c r="F53" s="1"/>
  <c r="F54" s="1"/>
  <c r="F55" s="1"/>
  <c r="F56" s="1"/>
  <c r="F57" s="1"/>
  <c r="F58" s="1"/>
  <c r="F59" s="1"/>
  <c r="F60" s="1"/>
  <c r="F61" s="1"/>
  <c r="F62" s="1"/>
  <c r="F63" s="1"/>
  <c r="F64" s="1"/>
  <c r="F65" s="1"/>
  <c r="F66" s="1"/>
  <c r="F67" s="1"/>
  <c r="F68" s="1"/>
  <c r="F69" s="1"/>
  <c r="F70" s="1"/>
  <c r="F71" s="1"/>
  <c r="F72" s="1"/>
  <c r="F73" s="1"/>
  <c r="F74" s="1"/>
  <c r="F75" s="1"/>
  <c r="F76" s="1"/>
  <c r="F77" s="1"/>
  <c r="F78" s="1"/>
  <c r="F79" s="1"/>
  <c r="F80" s="1"/>
  <c r="F81" s="1"/>
  <c r="F82" s="1"/>
  <c r="F83" s="1"/>
  <c r="F84" s="1"/>
  <c r="F85" s="1"/>
  <c r="F86" s="1"/>
  <c r="F87" s="1"/>
  <c r="F88" s="1"/>
  <c r="F89" s="1"/>
  <c r="F90" s="1"/>
  <c r="F91" s="1"/>
  <c r="F92" s="1"/>
  <c r="F93" s="1"/>
  <c r="F94" s="1"/>
  <c r="F95" s="1"/>
  <c r="F96" s="1"/>
  <c r="F97" s="1"/>
  <c r="F98" s="1"/>
  <c r="F99" s="1"/>
  <c r="F100" s="1"/>
  <c r="F101" s="1"/>
  <c r="F102" s="1"/>
  <c r="F103" s="1"/>
  <c r="F104" s="1"/>
  <c r="F105" s="1"/>
  <c r="F106" s="1"/>
  <c r="F107" s="1"/>
  <c r="F108" s="1"/>
  <c r="F109" s="1"/>
  <c r="F110" s="1"/>
  <c r="F111" s="1"/>
  <c r="F112" s="1"/>
  <c r="F113" s="1"/>
  <c r="F114" s="1"/>
  <c r="F115" s="1"/>
  <c r="F116" s="1"/>
  <c r="F117" s="1"/>
  <c r="F118" s="1"/>
  <c r="F119" s="1"/>
  <c r="F120" s="1"/>
  <c r="F121" s="1"/>
  <c r="F122" s="1"/>
  <c r="F123" s="1"/>
  <c r="F124" s="1"/>
  <c r="F125" s="1"/>
  <c r="F126" s="1"/>
  <c r="F127" s="1"/>
  <c r="F128" s="1"/>
  <c r="F129" s="1"/>
  <c r="F130" s="1"/>
  <c r="F131" s="1"/>
  <c r="F132" s="1"/>
  <c r="F133" s="1"/>
  <c r="F134" s="1"/>
  <c r="F135" s="1"/>
  <c r="F136" s="1"/>
  <c r="F137" s="1"/>
  <c r="F138" s="1"/>
  <c r="F139" s="1"/>
  <c r="F140" s="1"/>
  <c r="F141" s="1"/>
  <c r="F142" s="1"/>
  <c r="F143" s="1"/>
  <c r="F144" s="1"/>
  <c r="F145" s="1"/>
  <c r="F146" s="1"/>
  <c r="F147" s="1"/>
  <c r="F148" s="1"/>
  <c r="F149" s="1"/>
  <c r="F150" s="1"/>
  <c r="F151" s="1"/>
  <c r="F152" s="1"/>
  <c r="F153" s="1"/>
  <c r="F154" s="1"/>
  <c r="F155" s="1"/>
  <c r="F156" s="1"/>
  <c r="F157" s="1"/>
  <c r="F158" s="1"/>
  <c r="F159" s="1"/>
  <c r="F160" s="1"/>
  <c r="F161" s="1"/>
  <c r="F162" s="1"/>
  <c r="F163" s="1"/>
  <c r="F164" s="1"/>
  <c r="F165" s="1"/>
  <c r="F166" s="1"/>
  <c r="F167" s="1"/>
  <c r="F168" s="1"/>
  <c r="F169" s="1"/>
  <c r="F170" s="1"/>
  <c r="F171" s="1"/>
  <c r="F172" s="1"/>
  <c r="F173" s="1"/>
  <c r="F174" s="1"/>
  <c r="F175" s="1"/>
  <c r="F176" s="1"/>
  <c r="F177" s="1"/>
  <c r="F178" s="1"/>
  <c r="F179" s="1"/>
  <c r="F180" s="1"/>
  <c r="F181" s="1"/>
  <c r="F182" s="1"/>
  <c r="F183" s="1"/>
  <c r="F184" s="1"/>
  <c r="F185" s="1"/>
  <c r="F186" s="1"/>
  <c r="F187" s="1"/>
  <c r="F188" s="1"/>
  <c r="F189" s="1"/>
  <c r="F190" s="1"/>
  <c r="F191" s="1"/>
  <c r="F192" s="1"/>
  <c r="F193" s="1"/>
  <c r="F194" s="1"/>
  <c r="F195" s="1"/>
  <c r="F196" s="1"/>
  <c r="F197" s="1"/>
  <c r="F198" s="1"/>
  <c r="F199" s="1"/>
  <c r="F200" s="1"/>
  <c r="F201" s="1"/>
  <c r="F202" s="1"/>
  <c r="F203" s="1"/>
  <c r="F204" s="1"/>
  <c r="F205" s="1"/>
  <c r="F206" s="1"/>
  <c r="F207" s="1"/>
  <c r="F208" s="1"/>
  <c r="F209" s="1"/>
  <c r="F210" s="1"/>
  <c r="F211" s="1"/>
  <c r="F212" s="1"/>
  <c r="F213" s="1"/>
  <c r="F214" s="1"/>
  <c r="F215" s="1"/>
  <c r="F216" s="1"/>
  <c r="F217" s="1"/>
  <c r="F218" s="1"/>
  <c r="F219" s="1"/>
  <c r="F220" s="1"/>
  <c r="F221" s="1"/>
  <c r="F222" s="1"/>
  <c r="F223" s="1"/>
  <c r="F224" s="1"/>
  <c r="F225" s="1"/>
  <c r="F226" s="1"/>
  <c r="F227" s="1"/>
  <c r="F228" s="1"/>
  <c r="F229" s="1"/>
  <c r="F230" s="1"/>
  <c r="F231" s="1"/>
  <c r="F232" s="1"/>
  <c r="F233" s="1"/>
  <c r="F234" s="1"/>
  <c r="F235" s="1"/>
  <c r="F236" s="1"/>
  <c r="F237" s="1"/>
  <c r="F238" s="1"/>
  <c r="F239" s="1"/>
  <c r="F240" s="1"/>
  <c r="F241" s="1"/>
  <c r="F242" s="1"/>
  <c r="F243" s="1"/>
  <c r="F244" s="1"/>
  <c r="F245" s="1"/>
  <c r="F246" s="1"/>
  <c r="F247" s="1"/>
  <c r="F248" s="1"/>
  <c r="F249" s="1"/>
  <c r="F250" s="1"/>
  <c r="F251" s="1"/>
  <c r="F252" s="1"/>
  <c r="F253" s="1"/>
  <c r="F254" s="1"/>
  <c r="F255" s="1"/>
  <c r="F256" s="1"/>
  <c r="F257" s="1"/>
  <c r="F258" s="1"/>
  <c r="F259" s="1"/>
  <c r="F260" s="1"/>
  <c r="F261" s="1"/>
  <c r="F262" s="1"/>
  <c r="F263" s="1"/>
  <c r="F264" s="1"/>
  <c r="F265" s="1"/>
  <c r="F266" s="1"/>
  <c r="F267" s="1"/>
  <c r="F268" s="1"/>
  <c r="F269" s="1"/>
  <c r="F270" s="1"/>
  <c r="F271" s="1"/>
  <c r="F272" s="1"/>
  <c r="F273" s="1"/>
  <c r="F274" s="1"/>
  <c r="F275" s="1"/>
  <c r="F276" s="1"/>
  <c r="F277" s="1"/>
  <c r="F278" s="1"/>
  <c r="F279" s="1"/>
  <c r="F280" s="1"/>
  <c r="F281" s="1"/>
  <c r="F282" s="1"/>
  <c r="F283" s="1"/>
  <c r="F284" s="1"/>
  <c r="F285" s="1"/>
  <c r="F286" s="1"/>
  <c r="F287" s="1"/>
  <c r="F288" s="1"/>
  <c r="F289" s="1"/>
  <c r="F290" s="1"/>
  <c r="F291" s="1"/>
  <c r="F292" s="1"/>
  <c r="F293" s="1"/>
  <c r="F294" s="1"/>
  <c r="F295" s="1"/>
  <c r="F296" s="1"/>
  <c r="F297" s="1"/>
  <c r="F298" s="1"/>
  <c r="F299" s="1"/>
  <c r="F300" s="1"/>
  <c r="F301" s="1"/>
  <c r="F302" s="1"/>
  <c r="F303" s="1"/>
  <c r="F304" s="1"/>
  <c r="F305" s="1"/>
  <c r="F306" s="1"/>
  <c r="F307" s="1"/>
  <c r="F308" s="1"/>
  <c r="F309" s="1"/>
  <c r="F310" s="1"/>
  <c r="F311" s="1"/>
  <c r="F312" s="1"/>
  <c r="F313" s="1"/>
  <c r="F314" s="1"/>
  <c r="F315" s="1"/>
  <c r="F316" s="1"/>
  <c r="G19"/>
  <c r="F19" i="3"/>
  <c r="F20" s="1"/>
  <c r="F21" s="1"/>
  <c r="F22" s="1"/>
  <c r="F23" s="1"/>
  <c r="F24" s="1"/>
  <c r="F25" s="1"/>
  <c r="F26" s="1"/>
  <c r="R17" i="5"/>
  <c r="S16"/>
  <c r="K16"/>
  <c r="K15"/>
  <c r="O17"/>
  <c r="N19"/>
  <c r="O18"/>
  <c r="O16"/>
  <c r="F33" i="4"/>
  <c r="F32"/>
  <c r="F31"/>
  <c r="F30"/>
  <c r="F29"/>
  <c r="F28"/>
  <c r="G315" i="5" l="1"/>
  <c r="G314"/>
  <c r="S17"/>
  <c r="R18"/>
  <c r="K17"/>
  <c r="F317"/>
  <c r="G316"/>
  <c r="N20"/>
  <c r="O19"/>
  <c r="G15"/>
  <c r="G4" i="3"/>
  <c r="G19" s="1"/>
  <c r="H19" s="1"/>
  <c r="H4"/>
  <c r="G13" l="1"/>
  <c r="H13" s="1"/>
  <c r="G8"/>
  <c r="H8" s="1"/>
  <c r="G9"/>
  <c r="H9" s="1"/>
  <c r="G11"/>
  <c r="H11" s="1"/>
  <c r="G17"/>
  <c r="H17" s="1"/>
  <c r="G10"/>
  <c r="H10" s="1"/>
  <c r="G12"/>
  <c r="H12" s="1"/>
  <c r="G18"/>
  <c r="H18" s="1"/>
  <c r="G20"/>
  <c r="H20" s="1"/>
  <c r="G21"/>
  <c r="H21" s="1"/>
  <c r="G14"/>
  <c r="H14" s="1"/>
  <c r="R19" i="5"/>
  <c r="S18"/>
  <c r="K18"/>
  <c r="G317"/>
  <c r="F318"/>
  <c r="N21"/>
  <c r="O20"/>
  <c r="G16"/>
  <c r="I13" i="1"/>
  <c r="I13" i="3" l="1"/>
  <c r="I11"/>
  <c r="I19"/>
  <c r="I10"/>
  <c r="I12"/>
  <c r="I8"/>
  <c r="I14"/>
  <c r="I18"/>
  <c r="I21"/>
  <c r="I20"/>
  <c r="I17"/>
  <c r="G22"/>
  <c r="H22" s="1"/>
  <c r="I22" s="1"/>
  <c r="G15"/>
  <c r="H15" s="1"/>
  <c r="I15" s="1"/>
  <c r="G16"/>
  <c r="H16" s="1"/>
  <c r="I16" s="1"/>
  <c r="S19" i="5"/>
  <c r="R20"/>
  <c r="K19"/>
  <c r="G318"/>
  <c r="F319"/>
  <c r="N22"/>
  <c r="O21"/>
  <c r="G17"/>
  <c r="H4" i="2"/>
  <c r="I4" s="1"/>
  <c r="J4" s="1"/>
  <c r="H6" l="1"/>
  <c r="I6" s="1"/>
  <c r="J6" s="1"/>
  <c r="K6" s="1"/>
  <c r="D8" s="1"/>
  <c r="D9" s="1"/>
  <c r="G23" i="3"/>
  <c r="H23" s="1"/>
  <c r="I23" s="1"/>
  <c r="R21" i="5"/>
  <c r="S20"/>
  <c r="K20"/>
  <c r="F320"/>
  <c r="G319"/>
  <c r="N23"/>
  <c r="O22"/>
  <c r="G18"/>
  <c r="D16" i="1"/>
  <c r="D17" s="1"/>
  <c r="G18" s="1"/>
  <c r="G9"/>
  <c r="G8"/>
  <c r="G7"/>
  <c r="G6"/>
  <c r="G5"/>
  <c r="G4"/>
  <c r="C10"/>
  <c r="C11" s="1"/>
  <c r="D9"/>
  <c r="H9" s="1"/>
  <c r="D8"/>
  <c r="H8" s="1"/>
  <c r="D7"/>
  <c r="D6"/>
  <c r="H6" s="1"/>
  <c r="I6" s="1"/>
  <c r="D5"/>
  <c r="H5" s="1"/>
  <c r="D4"/>
  <c r="H4" s="1"/>
  <c r="D10" l="1"/>
  <c r="G24" i="3"/>
  <c r="H24" s="1"/>
  <c r="I24" s="1"/>
  <c r="S21" i="5"/>
  <c r="R22"/>
  <c r="K21"/>
  <c r="G320"/>
  <c r="F321"/>
  <c r="N24"/>
  <c r="O23"/>
  <c r="H7" i="1"/>
  <c r="I7" s="1"/>
  <c r="I5"/>
  <c r="I9"/>
  <c r="G10"/>
  <c r="I8"/>
  <c r="I4"/>
  <c r="H10" l="1"/>
  <c r="I10"/>
  <c r="I12" s="1"/>
  <c r="G25" i="3"/>
  <c r="H25" s="1"/>
  <c r="I25" s="1"/>
  <c r="S22" i="5"/>
  <c r="R23"/>
  <c r="K22"/>
  <c r="F322"/>
  <c r="G321"/>
  <c r="N25"/>
  <c r="O24"/>
  <c r="G20"/>
  <c r="G26" i="3" l="1"/>
  <c r="H26" s="1"/>
  <c r="I26" s="1"/>
  <c r="S23" i="5"/>
  <c r="R24"/>
  <c r="K23"/>
  <c r="F323"/>
  <c r="G322"/>
  <c r="N26"/>
  <c r="O25"/>
  <c r="G21"/>
  <c r="G27" i="3" l="1"/>
  <c r="H27" s="1"/>
  <c r="I27" s="1"/>
  <c r="R25" i="5"/>
  <c r="S24"/>
  <c r="K24"/>
  <c r="F324"/>
  <c r="G323"/>
  <c r="N27"/>
  <c r="O26"/>
  <c r="G22"/>
  <c r="S25" l="1"/>
  <c r="R26"/>
  <c r="K25"/>
  <c r="F325"/>
  <c r="G324"/>
  <c r="N28"/>
  <c r="O27"/>
  <c r="G23"/>
  <c r="R27" l="1"/>
  <c r="S26"/>
  <c r="K26"/>
  <c r="F326"/>
  <c r="G325"/>
  <c r="N29"/>
  <c r="O28"/>
  <c r="G24"/>
  <c r="H24" s="1"/>
  <c r="S27" l="1"/>
  <c r="R28"/>
  <c r="K27"/>
  <c r="F327"/>
  <c r="G326"/>
  <c r="N30"/>
  <c r="O29"/>
  <c r="G25"/>
  <c r="R29" l="1"/>
  <c r="S28"/>
  <c r="K28"/>
  <c r="F328"/>
  <c r="G327"/>
  <c r="N31"/>
  <c r="O30"/>
  <c r="G26"/>
  <c r="S29" l="1"/>
  <c r="R30"/>
  <c r="K29"/>
  <c r="F329"/>
  <c r="G328"/>
  <c r="N32"/>
  <c r="O31"/>
  <c r="G27"/>
  <c r="R31" l="1"/>
  <c r="S30"/>
  <c r="K30"/>
  <c r="F330"/>
  <c r="G329"/>
  <c r="N33"/>
  <c r="O32"/>
  <c r="G28"/>
  <c r="S31" l="1"/>
  <c r="R32"/>
  <c r="K31"/>
  <c r="F331"/>
  <c r="G330"/>
  <c r="N34"/>
  <c r="O33"/>
  <c r="G29"/>
  <c r="R33" l="1"/>
  <c r="S32"/>
  <c r="K32"/>
  <c r="F332"/>
  <c r="G331"/>
  <c r="N35"/>
  <c r="O34"/>
  <c r="G30"/>
  <c r="S33" l="1"/>
  <c r="R34"/>
  <c r="K33"/>
  <c r="F333"/>
  <c r="G332"/>
  <c r="N36"/>
  <c r="O35"/>
  <c r="G31"/>
  <c r="R35" l="1"/>
  <c r="S34"/>
  <c r="K34"/>
  <c r="K35"/>
  <c r="F334"/>
  <c r="G333"/>
  <c r="N37"/>
  <c r="O36"/>
  <c r="G32"/>
  <c r="S35" l="1"/>
  <c r="R36"/>
  <c r="F335"/>
  <c r="G334"/>
  <c r="N38"/>
  <c r="O37"/>
  <c r="G33"/>
  <c r="R37" l="1"/>
  <c r="S36"/>
  <c r="F336"/>
  <c r="G335"/>
  <c r="N39"/>
  <c r="O38"/>
  <c r="G34"/>
  <c r="S37" l="1"/>
  <c r="R38"/>
  <c r="F337"/>
  <c r="G336"/>
  <c r="N40"/>
  <c r="O39"/>
  <c r="G35"/>
  <c r="R39" l="1"/>
  <c r="S38"/>
  <c r="F338"/>
  <c r="G337"/>
  <c r="N41"/>
  <c r="O40"/>
  <c r="G36"/>
  <c r="R40" l="1"/>
  <c r="S39"/>
  <c r="F339"/>
  <c r="G338"/>
  <c r="N42"/>
  <c r="O41"/>
  <c r="G37"/>
  <c r="S40" l="1"/>
  <c r="R41"/>
  <c r="F340"/>
  <c r="G339"/>
  <c r="N43"/>
  <c r="O42"/>
  <c r="G38"/>
  <c r="R42" l="1"/>
  <c r="S41"/>
  <c r="F341"/>
  <c r="G340"/>
  <c r="N44"/>
  <c r="O43"/>
  <c r="G39"/>
  <c r="S42" l="1"/>
  <c r="R43"/>
  <c r="F342"/>
  <c r="G341"/>
  <c r="N45"/>
  <c r="O44"/>
  <c r="G40"/>
  <c r="R44" l="1"/>
  <c r="S43"/>
  <c r="F343"/>
  <c r="G342"/>
  <c r="N46"/>
  <c r="O45"/>
  <c r="G41"/>
  <c r="S44" l="1"/>
  <c r="R45"/>
  <c r="F344"/>
  <c r="G343"/>
  <c r="N47"/>
  <c r="O46"/>
  <c r="G42"/>
  <c r="R46" l="1"/>
  <c r="S45"/>
  <c r="F345"/>
  <c r="G344"/>
  <c r="N48"/>
  <c r="O47"/>
  <c r="G43"/>
  <c r="R47" l="1"/>
  <c r="S46"/>
  <c r="F346"/>
  <c r="G345"/>
  <c r="N49"/>
  <c r="O48"/>
  <c r="G44"/>
  <c r="S47" l="1"/>
  <c r="R48"/>
  <c r="F347"/>
  <c r="G346"/>
  <c r="N50"/>
  <c r="O49"/>
  <c r="G45"/>
  <c r="S48" l="1"/>
  <c r="R49"/>
  <c r="F348"/>
  <c r="G347"/>
  <c r="N51"/>
  <c r="O50"/>
  <c r="G46"/>
  <c r="S49" l="1"/>
  <c r="R50"/>
  <c r="F349"/>
  <c r="G348"/>
  <c r="N52"/>
  <c r="O51"/>
  <c r="G47"/>
  <c r="S50" l="1"/>
  <c r="R51"/>
  <c r="F350"/>
  <c r="G349"/>
  <c r="N53"/>
  <c r="O52"/>
  <c r="G48"/>
  <c r="R52" l="1"/>
  <c r="S51"/>
  <c r="F351"/>
  <c r="G350"/>
  <c r="N54"/>
  <c r="O53"/>
  <c r="G49"/>
  <c r="S52" l="1"/>
  <c r="R53"/>
  <c r="F352"/>
  <c r="G351"/>
  <c r="N55"/>
  <c r="O54"/>
  <c r="G50"/>
  <c r="R54" l="1"/>
  <c r="S53"/>
  <c r="F353"/>
  <c r="G352"/>
  <c r="N56"/>
  <c r="O55"/>
  <c r="G51"/>
  <c r="S54" l="1"/>
  <c r="R55"/>
  <c r="F354"/>
  <c r="G353"/>
  <c r="N57"/>
  <c r="O56"/>
  <c r="G52"/>
  <c r="R56" l="1"/>
  <c r="S55"/>
  <c r="F355"/>
  <c r="G354"/>
  <c r="N58"/>
  <c r="O57"/>
  <c r="G53"/>
  <c r="R57" l="1"/>
  <c r="S56"/>
  <c r="F356"/>
  <c r="G355"/>
  <c r="N59"/>
  <c r="O58"/>
  <c r="G54"/>
  <c r="S57" l="1"/>
  <c r="R58"/>
  <c r="F357"/>
  <c r="G356"/>
  <c r="N60"/>
  <c r="O59"/>
  <c r="G55"/>
  <c r="S58" l="1"/>
  <c r="R59"/>
  <c r="F358"/>
  <c r="G357"/>
  <c r="N61"/>
  <c r="O60"/>
  <c r="G56"/>
  <c r="R60" l="1"/>
  <c r="S59"/>
  <c r="F359"/>
  <c r="G358"/>
  <c r="N62"/>
  <c r="O61"/>
  <c r="G57"/>
  <c r="R61" l="1"/>
  <c r="S60"/>
  <c r="F360"/>
  <c r="G359"/>
  <c r="N63"/>
  <c r="O62"/>
  <c r="G58"/>
  <c r="S61" l="1"/>
  <c r="R62"/>
  <c r="F361"/>
  <c r="G360"/>
  <c r="N64"/>
  <c r="O63"/>
  <c r="G59"/>
  <c r="R63" l="1"/>
  <c r="S62"/>
  <c r="F362"/>
  <c r="G361"/>
  <c r="N65"/>
  <c r="O64"/>
  <c r="G60"/>
  <c r="R64" l="1"/>
  <c r="S63"/>
  <c r="F363"/>
  <c r="G362"/>
  <c r="N66"/>
  <c r="O65"/>
  <c r="G61"/>
  <c r="S64" l="1"/>
  <c r="R65"/>
  <c r="F364"/>
  <c r="G363"/>
  <c r="N67"/>
  <c r="O66"/>
  <c r="G62"/>
  <c r="S65" l="1"/>
  <c r="R66"/>
  <c r="F365"/>
  <c r="G364"/>
  <c r="N68"/>
  <c r="O67"/>
  <c r="G63"/>
  <c r="R67" l="1"/>
  <c r="S66"/>
  <c r="F366"/>
  <c r="G365"/>
  <c r="N69"/>
  <c r="O68"/>
  <c r="G64"/>
  <c r="S67" l="1"/>
  <c r="R68"/>
  <c r="F367"/>
  <c r="G366"/>
  <c r="N70"/>
  <c r="O69"/>
  <c r="G65"/>
  <c r="S68" l="1"/>
  <c r="R69"/>
  <c r="F368"/>
  <c r="G367"/>
  <c r="N71"/>
  <c r="O70"/>
  <c r="G66"/>
  <c r="R70" l="1"/>
  <c r="S69"/>
  <c r="F369"/>
  <c r="G368"/>
  <c r="N72"/>
  <c r="O71"/>
  <c r="G67"/>
  <c r="R71" l="1"/>
  <c r="S70"/>
  <c r="F370"/>
  <c r="G369"/>
  <c r="N73"/>
  <c r="O72"/>
  <c r="G68"/>
  <c r="S71" l="1"/>
  <c r="R72"/>
  <c r="F371"/>
  <c r="G370"/>
  <c r="N74"/>
  <c r="O73"/>
  <c r="G69"/>
  <c r="R73" l="1"/>
  <c r="S72"/>
  <c r="F372"/>
  <c r="G371"/>
  <c r="N75"/>
  <c r="O74"/>
  <c r="G70"/>
  <c r="S73" l="1"/>
  <c r="R74"/>
  <c r="F373"/>
  <c r="G372"/>
  <c r="N76"/>
  <c r="O75"/>
  <c r="G71"/>
  <c r="S74" l="1"/>
  <c r="R75"/>
  <c r="F374"/>
  <c r="G373"/>
  <c r="N77"/>
  <c r="O76"/>
  <c r="G72"/>
  <c r="S75" l="1"/>
  <c r="R76"/>
  <c r="F375"/>
  <c r="G374"/>
  <c r="N78"/>
  <c r="O77"/>
  <c r="G73"/>
  <c r="R77" l="1"/>
  <c r="S76"/>
  <c r="F376"/>
  <c r="G375"/>
  <c r="N79"/>
  <c r="O78"/>
  <c r="G74"/>
  <c r="R78" l="1"/>
  <c r="S77"/>
  <c r="F377"/>
  <c r="G376"/>
  <c r="N80"/>
  <c r="O79"/>
  <c r="G75"/>
  <c r="S78" l="1"/>
  <c r="R79"/>
  <c r="F378"/>
  <c r="G377"/>
  <c r="N81"/>
  <c r="O80"/>
  <c r="G76"/>
  <c r="S79" l="1"/>
  <c r="R80"/>
  <c r="F379"/>
  <c r="G378"/>
  <c r="N82"/>
  <c r="O81"/>
  <c r="G77"/>
  <c r="R81" l="1"/>
  <c r="S80"/>
  <c r="F380"/>
  <c r="G379"/>
  <c r="N83"/>
  <c r="O82"/>
  <c r="G78"/>
  <c r="S81" l="1"/>
  <c r="R82"/>
  <c r="F381"/>
  <c r="G380"/>
  <c r="N84"/>
  <c r="O83"/>
  <c r="G79"/>
  <c r="S82" l="1"/>
  <c r="R83"/>
  <c r="F382"/>
  <c r="G381"/>
  <c r="N85"/>
  <c r="O84"/>
  <c r="G80"/>
  <c r="S83" l="1"/>
  <c r="R84"/>
  <c r="F383"/>
  <c r="G382"/>
  <c r="N86"/>
  <c r="O85"/>
  <c r="G81"/>
  <c r="S84" l="1"/>
  <c r="R85"/>
  <c r="F384"/>
  <c r="G383"/>
  <c r="N87"/>
  <c r="O86"/>
  <c r="G82"/>
  <c r="S85" l="1"/>
  <c r="R86"/>
  <c r="F385"/>
  <c r="G384"/>
  <c r="N88"/>
  <c r="O87"/>
  <c r="G83"/>
  <c r="S86" l="1"/>
  <c r="R87"/>
  <c r="F386"/>
  <c r="G385"/>
  <c r="N89"/>
  <c r="O88"/>
  <c r="G84"/>
  <c r="S87" l="1"/>
  <c r="R88"/>
  <c r="F387"/>
  <c r="G386"/>
  <c r="N90"/>
  <c r="O89"/>
  <c r="G85"/>
  <c r="S88" l="1"/>
  <c r="R89"/>
  <c r="F388"/>
  <c r="G387"/>
  <c r="N91"/>
  <c r="O90"/>
  <c r="G86"/>
  <c r="S89" l="1"/>
  <c r="R90"/>
  <c r="F389"/>
  <c r="G388"/>
  <c r="N92"/>
  <c r="O91"/>
  <c r="G87"/>
  <c r="R91" l="1"/>
  <c r="S90"/>
  <c r="F390"/>
  <c r="G389"/>
  <c r="N93"/>
  <c r="O92"/>
  <c r="G88"/>
  <c r="R92" l="1"/>
  <c r="S91"/>
  <c r="F391"/>
  <c r="G390"/>
  <c r="N94"/>
  <c r="O93"/>
  <c r="G89"/>
  <c r="S92" l="1"/>
  <c r="R93"/>
  <c r="F392"/>
  <c r="G391"/>
  <c r="N95"/>
  <c r="O94"/>
  <c r="G90"/>
  <c r="S93" l="1"/>
  <c r="R94"/>
  <c r="F393"/>
  <c r="G392"/>
  <c r="N96"/>
  <c r="O95"/>
  <c r="G91"/>
  <c r="S94" l="1"/>
  <c r="R95"/>
  <c r="F394"/>
  <c r="G393"/>
  <c r="N97"/>
  <c r="O96"/>
  <c r="G92"/>
  <c r="S95" l="1"/>
  <c r="R96"/>
  <c r="F395"/>
  <c r="G394"/>
  <c r="N98"/>
  <c r="O97"/>
  <c r="G93"/>
  <c r="R97" l="1"/>
  <c r="S96"/>
  <c r="F396"/>
  <c r="G395"/>
  <c r="N99"/>
  <c r="O98"/>
  <c r="G94"/>
  <c r="R98" l="1"/>
  <c r="S97"/>
  <c r="F397"/>
  <c r="G396"/>
  <c r="N100"/>
  <c r="O99"/>
  <c r="G95"/>
  <c r="R99" l="1"/>
  <c r="S98"/>
  <c r="F398"/>
  <c r="G397"/>
  <c r="N101"/>
  <c r="O100"/>
  <c r="G96"/>
  <c r="R100" l="1"/>
  <c r="S99"/>
  <c r="F399"/>
  <c r="G398"/>
  <c r="N102"/>
  <c r="O101"/>
  <c r="G97"/>
  <c r="R101" l="1"/>
  <c r="S100"/>
  <c r="F400"/>
  <c r="G399"/>
  <c r="N103"/>
  <c r="O102"/>
  <c r="G98"/>
  <c r="S101" l="1"/>
  <c r="R102"/>
  <c r="F401"/>
  <c r="G400"/>
  <c r="N104"/>
  <c r="O103"/>
  <c r="G99"/>
  <c r="S102" l="1"/>
  <c r="R103"/>
  <c r="F402"/>
  <c r="G401"/>
  <c r="N105"/>
  <c r="O104"/>
  <c r="G100"/>
  <c r="S103" l="1"/>
  <c r="R104"/>
  <c r="F403"/>
  <c r="G402"/>
  <c r="N106"/>
  <c r="O105"/>
  <c r="G101"/>
  <c r="R105" l="1"/>
  <c r="S104"/>
  <c r="F404"/>
  <c r="G403"/>
  <c r="N107"/>
  <c r="O106"/>
  <c r="G102"/>
  <c r="S105" l="1"/>
  <c r="R106"/>
  <c r="F405"/>
  <c r="G404"/>
  <c r="N108"/>
  <c r="O107"/>
  <c r="G103"/>
  <c r="R107" l="1"/>
  <c r="S106"/>
  <c r="F406"/>
  <c r="G405"/>
  <c r="N109"/>
  <c r="O108"/>
  <c r="G104"/>
  <c r="S107" l="1"/>
  <c r="R108"/>
  <c r="F407"/>
  <c r="G406"/>
  <c r="N110"/>
  <c r="O109"/>
  <c r="G105"/>
  <c r="R109" l="1"/>
  <c r="S108"/>
  <c r="F408"/>
  <c r="G407"/>
  <c r="N111"/>
  <c r="O110"/>
  <c r="G106"/>
  <c r="S109" l="1"/>
  <c r="R110"/>
  <c r="F409"/>
  <c r="G408"/>
  <c r="N112"/>
  <c r="O111"/>
  <c r="G107"/>
  <c r="R111" l="1"/>
  <c r="S110"/>
  <c r="F410"/>
  <c r="G409"/>
  <c r="N113"/>
  <c r="O112"/>
  <c r="G108"/>
  <c r="S111" l="1"/>
  <c r="R112"/>
  <c r="F411"/>
  <c r="G410"/>
  <c r="N114"/>
  <c r="O113"/>
  <c r="G109"/>
  <c r="R113" l="1"/>
  <c r="S112"/>
  <c r="F412"/>
  <c r="G411"/>
  <c r="N115"/>
  <c r="O114"/>
  <c r="G110"/>
  <c r="S113" l="1"/>
  <c r="R114"/>
  <c r="F413"/>
  <c r="G412"/>
  <c r="N116"/>
  <c r="O115"/>
  <c r="G111"/>
  <c r="R115" l="1"/>
  <c r="S114"/>
  <c r="F414"/>
  <c r="G413"/>
  <c r="N117"/>
  <c r="O116"/>
  <c r="G112"/>
  <c r="S115" l="1"/>
  <c r="R116"/>
  <c r="F415"/>
  <c r="G414"/>
  <c r="N118"/>
  <c r="O117"/>
  <c r="G113"/>
  <c r="R117" l="1"/>
  <c r="S116"/>
  <c r="F416"/>
  <c r="G415"/>
  <c r="N119"/>
  <c r="O118"/>
  <c r="G114"/>
  <c r="S117" l="1"/>
  <c r="R118"/>
  <c r="F417"/>
  <c r="G416"/>
  <c r="N120"/>
  <c r="O119"/>
  <c r="G115"/>
  <c r="R119" l="1"/>
  <c r="S118"/>
  <c r="F418"/>
  <c r="G417"/>
  <c r="N121"/>
  <c r="O120"/>
  <c r="G116"/>
  <c r="S119" l="1"/>
  <c r="R120"/>
  <c r="F419"/>
  <c r="G418"/>
  <c r="N122"/>
  <c r="O121"/>
  <c r="G117"/>
  <c r="R121" l="1"/>
  <c r="S120"/>
  <c r="F420"/>
  <c r="G419"/>
  <c r="N123"/>
  <c r="O122"/>
  <c r="G118"/>
  <c r="S121" l="1"/>
  <c r="R122"/>
  <c r="F421"/>
  <c r="G420"/>
  <c r="N124"/>
  <c r="O123"/>
  <c r="G119"/>
  <c r="R123" l="1"/>
  <c r="S122"/>
  <c r="F422"/>
  <c r="G421"/>
  <c r="N125"/>
  <c r="O124"/>
  <c r="G120"/>
  <c r="S123" l="1"/>
  <c r="R124"/>
  <c r="F423"/>
  <c r="G422"/>
  <c r="N126"/>
  <c r="O125"/>
  <c r="G121"/>
  <c r="R125" l="1"/>
  <c r="S124"/>
  <c r="F424"/>
  <c r="G423"/>
  <c r="N127"/>
  <c r="O126"/>
  <c r="G122"/>
  <c r="S125" l="1"/>
  <c r="R126"/>
  <c r="F425"/>
  <c r="G424"/>
  <c r="N128"/>
  <c r="O127"/>
  <c r="G123"/>
  <c r="R127" l="1"/>
  <c r="S126"/>
  <c r="F426"/>
  <c r="G425"/>
  <c r="N129"/>
  <c r="O128"/>
  <c r="G124"/>
  <c r="S127" l="1"/>
  <c r="R128"/>
  <c r="F427"/>
  <c r="G426"/>
  <c r="N130"/>
  <c r="O129"/>
  <c r="G125"/>
  <c r="R129" l="1"/>
  <c r="S128"/>
  <c r="F428"/>
  <c r="G427"/>
  <c r="N131"/>
  <c r="O130"/>
  <c r="G126"/>
  <c r="S129" l="1"/>
  <c r="R130"/>
  <c r="F429"/>
  <c r="G428"/>
  <c r="N132"/>
  <c r="O131"/>
  <c r="G127"/>
  <c r="R131" l="1"/>
  <c r="S130"/>
  <c r="F430"/>
  <c r="G429"/>
  <c r="N133"/>
  <c r="O132"/>
  <c r="G128"/>
  <c r="S131" l="1"/>
  <c r="R132"/>
  <c r="F431"/>
  <c r="G430"/>
  <c r="N134"/>
  <c r="O133"/>
  <c r="G129"/>
  <c r="R133" l="1"/>
  <c r="S132"/>
  <c r="F432"/>
  <c r="G431"/>
  <c r="N135"/>
  <c r="O134"/>
  <c r="G130"/>
  <c r="S133" l="1"/>
  <c r="R134"/>
  <c r="F433"/>
  <c r="G432"/>
  <c r="N136"/>
  <c r="O135"/>
  <c r="G131"/>
  <c r="R135" l="1"/>
  <c r="S134"/>
  <c r="F434"/>
  <c r="G433"/>
  <c r="N137"/>
  <c r="O136"/>
  <c r="G132"/>
  <c r="S135" l="1"/>
  <c r="R136"/>
  <c r="F435"/>
  <c r="G434"/>
  <c r="N138"/>
  <c r="O137"/>
  <c r="G133"/>
  <c r="R137" l="1"/>
  <c r="S136"/>
  <c r="F436"/>
  <c r="G435"/>
  <c r="N139"/>
  <c r="O138"/>
  <c r="G134"/>
  <c r="S137" l="1"/>
  <c r="R138"/>
  <c r="F437"/>
  <c r="G436"/>
  <c r="N140"/>
  <c r="O139"/>
  <c r="G135"/>
  <c r="R139" l="1"/>
  <c r="S138"/>
  <c r="F438"/>
  <c r="G437"/>
  <c r="N141"/>
  <c r="O140"/>
  <c r="G136"/>
  <c r="S139" l="1"/>
  <c r="R140"/>
  <c r="F439"/>
  <c r="G438"/>
  <c r="N142"/>
  <c r="O141"/>
  <c r="G137"/>
  <c r="R141" l="1"/>
  <c r="S140"/>
  <c r="F440"/>
  <c r="G439"/>
  <c r="N143"/>
  <c r="O142"/>
  <c r="G138"/>
  <c r="S141" l="1"/>
  <c r="R142"/>
  <c r="F441"/>
  <c r="G440"/>
  <c r="N144"/>
  <c r="O143"/>
  <c r="G139"/>
  <c r="R143" l="1"/>
  <c r="S142"/>
  <c r="F442"/>
  <c r="G441"/>
  <c r="O144"/>
  <c r="N145"/>
  <c r="G140"/>
  <c r="S143" l="1"/>
  <c r="R144"/>
  <c r="F443"/>
  <c r="G442"/>
  <c r="O145"/>
  <c r="N146"/>
  <c r="G141"/>
  <c r="R145" l="1"/>
  <c r="S144"/>
  <c r="F444"/>
  <c r="G443"/>
  <c r="O146"/>
  <c r="N147"/>
  <c r="G142"/>
  <c r="S145" l="1"/>
  <c r="R146"/>
  <c r="F445"/>
  <c r="G444"/>
  <c r="O147"/>
  <c r="N148"/>
  <c r="G143"/>
  <c r="R147" l="1"/>
  <c r="S146"/>
  <c r="F446"/>
  <c r="G445"/>
  <c r="O148"/>
  <c r="N149"/>
  <c r="G144"/>
  <c r="S147" l="1"/>
  <c r="R148"/>
  <c r="F447"/>
  <c r="G446"/>
  <c r="O149"/>
  <c r="N150"/>
  <c r="G145"/>
  <c r="R149" l="1"/>
  <c r="S148"/>
  <c r="F448"/>
  <c r="G447"/>
  <c r="O150"/>
  <c r="N151"/>
  <c r="G146"/>
  <c r="S149" l="1"/>
  <c r="R150"/>
  <c r="F449"/>
  <c r="G448"/>
  <c r="O151"/>
  <c r="N152"/>
  <c r="G147"/>
  <c r="R151" l="1"/>
  <c r="S150"/>
  <c r="F450"/>
  <c r="G449"/>
  <c r="O152"/>
  <c r="N153"/>
  <c r="G148"/>
  <c r="S151" l="1"/>
  <c r="R152"/>
  <c r="F451"/>
  <c r="G450"/>
  <c r="O153"/>
  <c r="N154"/>
  <c r="G149"/>
  <c r="S152" l="1"/>
  <c r="R153"/>
  <c r="F452"/>
  <c r="G451"/>
  <c r="O154"/>
  <c r="N155"/>
  <c r="G150"/>
  <c r="R154" l="1"/>
  <c r="S153"/>
  <c r="F453"/>
  <c r="G452"/>
  <c r="O155"/>
  <c r="N156"/>
  <c r="G151"/>
  <c r="R155" l="1"/>
  <c r="S154"/>
  <c r="F454"/>
  <c r="G453"/>
  <c r="O156"/>
  <c r="N157"/>
  <c r="G152"/>
  <c r="S155" l="1"/>
  <c r="R156"/>
  <c r="F455"/>
  <c r="G454"/>
  <c r="O157"/>
  <c r="N158"/>
  <c r="G153"/>
  <c r="R157" l="1"/>
  <c r="S156"/>
  <c r="F456"/>
  <c r="G455"/>
  <c r="O158"/>
  <c r="N159"/>
  <c r="G154"/>
  <c r="S157" l="1"/>
  <c r="R158"/>
  <c r="F457"/>
  <c r="G456"/>
  <c r="O159"/>
  <c r="N160"/>
  <c r="G155"/>
  <c r="S158" l="1"/>
  <c r="R159"/>
  <c r="F458"/>
  <c r="G457"/>
  <c r="O160"/>
  <c r="N161"/>
  <c r="G156"/>
  <c r="S159" l="1"/>
  <c r="R160"/>
  <c r="F459"/>
  <c r="G458"/>
  <c r="O161"/>
  <c r="N162"/>
  <c r="G157"/>
  <c r="S160" l="1"/>
  <c r="R161"/>
  <c r="F460"/>
  <c r="G459"/>
  <c r="O162"/>
  <c r="N163"/>
  <c r="G158"/>
  <c r="S161" l="1"/>
  <c r="R162"/>
  <c r="F461"/>
  <c r="G460"/>
  <c r="O163"/>
  <c r="N164"/>
  <c r="G159"/>
  <c r="R163" l="1"/>
  <c r="S162"/>
  <c r="F462"/>
  <c r="G461"/>
  <c r="O164"/>
  <c r="N165"/>
  <c r="G160"/>
  <c r="S163" l="1"/>
  <c r="R164"/>
  <c r="F463"/>
  <c r="G462"/>
  <c r="O165"/>
  <c r="N166"/>
  <c r="G161"/>
  <c r="R165" l="1"/>
  <c r="S164"/>
  <c r="F464"/>
  <c r="G463"/>
  <c r="O166"/>
  <c r="N167"/>
  <c r="G162"/>
  <c r="S165" l="1"/>
  <c r="R166"/>
  <c r="F465"/>
  <c r="G464"/>
  <c r="O167"/>
  <c r="N168"/>
  <c r="G163"/>
  <c r="S166" l="1"/>
  <c r="R167"/>
  <c r="F466"/>
  <c r="G465"/>
  <c r="O168"/>
  <c r="N169"/>
  <c r="G164"/>
  <c r="R168" l="1"/>
  <c r="S167"/>
  <c r="F467"/>
  <c r="G466"/>
  <c r="O169"/>
  <c r="N170"/>
  <c r="G165"/>
  <c r="S168" l="1"/>
  <c r="R169"/>
  <c r="F468"/>
  <c r="G467"/>
  <c r="O170"/>
  <c r="N171"/>
  <c r="G166"/>
  <c r="R170" l="1"/>
  <c r="S169"/>
  <c r="F469"/>
  <c r="G468"/>
  <c r="O171"/>
  <c r="N172"/>
  <c r="G167"/>
  <c r="R171" l="1"/>
  <c r="S170"/>
  <c r="F470"/>
  <c r="G469"/>
  <c r="O172"/>
  <c r="N173"/>
  <c r="G168"/>
  <c r="R172" l="1"/>
  <c r="S171"/>
  <c r="F471"/>
  <c r="G470"/>
  <c r="O173"/>
  <c r="N174"/>
  <c r="G169"/>
  <c r="S172" l="1"/>
  <c r="R173"/>
  <c r="F472"/>
  <c r="G471"/>
  <c r="O174"/>
  <c r="N175"/>
  <c r="G170"/>
  <c r="R174" l="1"/>
  <c r="S173"/>
  <c r="F473"/>
  <c r="G472"/>
  <c r="O175"/>
  <c r="N176"/>
  <c r="G171"/>
  <c r="S174" l="1"/>
  <c r="R175"/>
  <c r="F474"/>
  <c r="G473"/>
  <c r="O176"/>
  <c r="N177"/>
  <c r="G172"/>
  <c r="S175" l="1"/>
  <c r="R176"/>
  <c r="F475"/>
  <c r="G474"/>
  <c r="O177"/>
  <c r="N178"/>
  <c r="G173"/>
  <c r="S176" l="1"/>
  <c r="R177"/>
  <c r="F476"/>
  <c r="G475"/>
  <c r="O178"/>
  <c r="N179"/>
  <c r="G174"/>
  <c r="R178" l="1"/>
  <c r="S177"/>
  <c r="F477"/>
  <c r="G476"/>
  <c r="O179"/>
  <c r="N180"/>
  <c r="G175"/>
  <c r="S178" l="1"/>
  <c r="R179"/>
  <c r="F478"/>
  <c r="G477"/>
  <c r="O180"/>
  <c r="N181"/>
  <c r="G176"/>
  <c r="S179" l="1"/>
  <c r="R180"/>
  <c r="F479"/>
  <c r="G478"/>
  <c r="O181"/>
  <c r="N182"/>
  <c r="G177"/>
  <c r="R181" l="1"/>
  <c r="S180"/>
  <c r="F480"/>
  <c r="G479"/>
  <c r="O182"/>
  <c r="N183"/>
  <c r="G178"/>
  <c r="S181" l="1"/>
  <c r="R182"/>
  <c r="F481"/>
  <c r="G480"/>
  <c r="O183"/>
  <c r="N184"/>
  <c r="G179"/>
  <c r="S182" l="1"/>
  <c r="R183"/>
  <c r="F482"/>
  <c r="G481"/>
  <c r="O184"/>
  <c r="N185"/>
  <c r="G180"/>
  <c r="R184" l="1"/>
  <c r="S183"/>
  <c r="F483"/>
  <c r="G482"/>
  <c r="O185"/>
  <c r="N186"/>
  <c r="G181"/>
  <c r="S184" l="1"/>
  <c r="R185"/>
  <c r="F484"/>
  <c r="G483"/>
  <c r="O186"/>
  <c r="N187"/>
  <c r="G182"/>
  <c r="R186" l="1"/>
  <c r="S185"/>
  <c r="F485"/>
  <c r="G484"/>
  <c r="O187"/>
  <c r="N188"/>
  <c r="G183"/>
  <c r="S186" l="1"/>
  <c r="R187"/>
  <c r="F486"/>
  <c r="G485"/>
  <c r="O188"/>
  <c r="N189"/>
  <c r="G184"/>
  <c r="S187" l="1"/>
  <c r="R188"/>
  <c r="F487"/>
  <c r="G486"/>
  <c r="O189"/>
  <c r="N190"/>
  <c r="G185"/>
  <c r="S188" l="1"/>
  <c r="R189"/>
  <c r="F488"/>
  <c r="G487"/>
  <c r="O190"/>
  <c r="N191"/>
  <c r="G186"/>
  <c r="S189" l="1"/>
  <c r="R190"/>
  <c r="F489"/>
  <c r="G488"/>
  <c r="O191"/>
  <c r="N192"/>
  <c r="G187"/>
  <c r="R191" l="1"/>
  <c r="S190"/>
  <c r="F490"/>
  <c r="G489"/>
  <c r="O192"/>
  <c r="N193"/>
  <c r="G188"/>
  <c r="S191" l="1"/>
  <c r="R192"/>
  <c r="F491"/>
  <c r="G490"/>
  <c r="O193"/>
  <c r="N194"/>
  <c r="G189"/>
  <c r="S192" l="1"/>
  <c r="R193"/>
  <c r="F492"/>
  <c r="G491"/>
  <c r="O194"/>
  <c r="N195"/>
  <c r="G190"/>
  <c r="R194" l="1"/>
  <c r="S193"/>
  <c r="F493"/>
  <c r="G492"/>
  <c r="O195"/>
  <c r="N196"/>
  <c r="G191"/>
  <c r="S194" l="1"/>
  <c r="R195"/>
  <c r="F494"/>
  <c r="G493"/>
  <c r="O196"/>
  <c r="N197"/>
  <c r="G192"/>
  <c r="S195" l="1"/>
  <c r="R196"/>
  <c r="F495"/>
  <c r="G494"/>
  <c r="O197"/>
  <c r="N198"/>
  <c r="G193"/>
  <c r="R197" l="1"/>
  <c r="S196"/>
  <c r="F496"/>
  <c r="G495"/>
  <c r="O198"/>
  <c r="N199"/>
  <c r="G194"/>
  <c r="R198" l="1"/>
  <c r="S197"/>
  <c r="F497"/>
  <c r="G496"/>
  <c r="O199"/>
  <c r="N200"/>
  <c r="G195"/>
  <c r="S198" l="1"/>
  <c r="R199"/>
  <c r="F498"/>
  <c r="G497"/>
  <c r="O200"/>
  <c r="N201"/>
  <c r="G196"/>
  <c r="R200" l="1"/>
  <c r="S199"/>
  <c r="F499"/>
  <c r="G498"/>
  <c r="O201"/>
  <c r="N202"/>
  <c r="G197"/>
  <c r="R201" l="1"/>
  <c r="S200"/>
  <c r="F500"/>
  <c r="G499"/>
  <c r="O202"/>
  <c r="N203"/>
  <c r="G198"/>
  <c r="S201" l="1"/>
  <c r="R202"/>
  <c r="F501"/>
  <c r="G500"/>
  <c r="O203"/>
  <c r="N204"/>
  <c r="G199"/>
  <c r="R203" l="1"/>
  <c r="S202"/>
  <c r="F502"/>
  <c r="G501"/>
  <c r="O204"/>
  <c r="N205"/>
  <c r="G200"/>
  <c r="S203" l="1"/>
  <c r="R204"/>
  <c r="F503"/>
  <c r="G502"/>
  <c r="O205"/>
  <c r="N206"/>
  <c r="G201"/>
  <c r="R205" l="1"/>
  <c r="S204"/>
  <c r="F504"/>
  <c r="G503"/>
  <c r="O206"/>
  <c r="N207"/>
  <c r="G202"/>
  <c r="S205" l="1"/>
  <c r="R206"/>
  <c r="F505"/>
  <c r="G504"/>
  <c r="O207"/>
  <c r="N208"/>
  <c r="G203"/>
  <c r="R207" l="1"/>
  <c r="S206"/>
  <c r="F506"/>
  <c r="G505"/>
  <c r="O208"/>
  <c r="N209"/>
  <c r="G204"/>
  <c r="S207" l="1"/>
  <c r="R208"/>
  <c r="F507"/>
  <c r="G506"/>
  <c r="O209"/>
  <c r="N210"/>
  <c r="G205"/>
  <c r="S208" l="1"/>
  <c r="R209"/>
  <c r="F508"/>
  <c r="G507"/>
  <c r="O210"/>
  <c r="N211"/>
  <c r="G206"/>
  <c r="S209" l="1"/>
  <c r="R210"/>
  <c r="F509"/>
  <c r="G508"/>
  <c r="O211"/>
  <c r="N212"/>
  <c r="G207"/>
  <c r="S210" l="1"/>
  <c r="R211"/>
  <c r="F510"/>
  <c r="G509"/>
  <c r="O212"/>
  <c r="N213"/>
  <c r="G208"/>
  <c r="S211" l="1"/>
  <c r="R212"/>
  <c r="F511"/>
  <c r="G510"/>
  <c r="O213"/>
  <c r="N214"/>
  <c r="G209"/>
  <c r="S212" l="1"/>
  <c r="R213"/>
  <c r="F512"/>
  <c r="G511"/>
  <c r="O214"/>
  <c r="N215"/>
  <c r="G210"/>
  <c r="R214" l="1"/>
  <c r="S213"/>
  <c r="F513"/>
  <c r="G512"/>
  <c r="O215"/>
  <c r="N216"/>
  <c r="G211"/>
  <c r="S214" l="1"/>
  <c r="R215"/>
  <c r="F514"/>
  <c r="G513"/>
  <c r="O216"/>
  <c r="N217"/>
  <c r="G212"/>
  <c r="R216" l="1"/>
  <c r="S215"/>
  <c r="F515"/>
  <c r="G514"/>
  <c r="O217"/>
  <c r="N218"/>
  <c r="G213"/>
  <c r="S216" l="1"/>
  <c r="R217"/>
  <c r="F516"/>
  <c r="G515"/>
  <c r="O218"/>
  <c r="N219"/>
  <c r="G214"/>
  <c r="R218" l="1"/>
  <c r="S217"/>
  <c r="F517"/>
  <c r="G516"/>
  <c r="O219"/>
  <c r="N220"/>
  <c r="G215"/>
  <c r="S218" l="1"/>
  <c r="R219"/>
  <c r="F518"/>
  <c r="G517"/>
  <c r="O220"/>
  <c r="N221"/>
  <c r="G216"/>
  <c r="S219" l="1"/>
  <c r="R220"/>
  <c r="F519"/>
  <c r="G518"/>
  <c r="O221"/>
  <c r="N222"/>
  <c r="G217"/>
  <c r="S220" l="1"/>
  <c r="R221"/>
  <c r="F520"/>
  <c r="G519"/>
  <c r="O222"/>
  <c r="N223"/>
  <c r="G218"/>
  <c r="S221" l="1"/>
  <c r="R222"/>
  <c r="F521"/>
  <c r="G520"/>
  <c r="O223"/>
  <c r="N224"/>
  <c r="G219"/>
  <c r="R223" l="1"/>
  <c r="S222"/>
  <c r="F522"/>
  <c r="G521"/>
  <c r="O224"/>
  <c r="N225"/>
  <c r="G220"/>
  <c r="S223" l="1"/>
  <c r="R224"/>
  <c r="F523"/>
  <c r="G522"/>
  <c r="O225"/>
  <c r="N226"/>
  <c r="G221"/>
  <c r="R225" l="1"/>
  <c r="S224"/>
  <c r="F524"/>
  <c r="G523"/>
  <c r="O226"/>
  <c r="N227"/>
  <c r="G222"/>
  <c r="S225" l="1"/>
  <c r="R226"/>
  <c r="F525"/>
  <c r="G524"/>
  <c r="O227"/>
  <c r="N228"/>
  <c r="G223"/>
  <c r="R227" l="1"/>
  <c r="S226"/>
  <c r="F526"/>
  <c r="G525"/>
  <c r="O228"/>
  <c r="N229"/>
  <c r="G224"/>
  <c r="S227" l="1"/>
  <c r="R228"/>
  <c r="F527"/>
  <c r="G526"/>
  <c r="O229"/>
  <c r="N230"/>
  <c r="G225"/>
  <c r="S228" l="1"/>
  <c r="R229"/>
  <c r="F528"/>
  <c r="G527"/>
  <c r="O230"/>
  <c r="N231"/>
  <c r="G226"/>
  <c r="R230" l="1"/>
  <c r="S229"/>
  <c r="F529"/>
  <c r="G528"/>
  <c r="O231"/>
  <c r="N232"/>
  <c r="G227"/>
  <c r="R231" l="1"/>
  <c r="S230"/>
  <c r="F530"/>
  <c r="G529"/>
  <c r="O232"/>
  <c r="N233"/>
  <c r="G228"/>
  <c r="S231" l="1"/>
  <c r="R232"/>
  <c r="F531"/>
  <c r="G530"/>
  <c r="O233"/>
  <c r="N234"/>
  <c r="G229"/>
  <c r="R233" l="1"/>
  <c r="S232"/>
  <c r="F532"/>
  <c r="G531"/>
  <c r="O234"/>
  <c r="N235"/>
  <c r="G230"/>
  <c r="S233" l="1"/>
  <c r="R234"/>
  <c r="F533"/>
  <c r="G532"/>
  <c r="O235"/>
  <c r="N236"/>
  <c r="G231"/>
  <c r="S234" l="1"/>
  <c r="R235"/>
  <c r="F534"/>
  <c r="G533"/>
  <c r="O236"/>
  <c r="N237"/>
  <c r="G232"/>
  <c r="S235" l="1"/>
  <c r="R236"/>
  <c r="F535"/>
  <c r="G534"/>
  <c r="O237"/>
  <c r="N238"/>
  <c r="G233"/>
  <c r="S236" l="1"/>
  <c r="R237"/>
  <c r="F536"/>
  <c r="G535"/>
  <c r="O238"/>
  <c r="N239"/>
  <c r="G234"/>
  <c r="S237" l="1"/>
  <c r="R238"/>
  <c r="F537"/>
  <c r="G536"/>
  <c r="O239"/>
  <c r="N240"/>
  <c r="G235"/>
  <c r="S238" l="1"/>
  <c r="R239"/>
  <c r="F538"/>
  <c r="G537"/>
  <c r="O240"/>
  <c r="N241"/>
  <c r="G236"/>
  <c r="S239" l="1"/>
  <c r="R240"/>
  <c r="F539"/>
  <c r="G538"/>
  <c r="O241"/>
  <c r="N242"/>
  <c r="G237"/>
  <c r="S240" l="1"/>
  <c r="R241"/>
  <c r="F540"/>
  <c r="G539"/>
  <c r="O242"/>
  <c r="N243"/>
  <c r="G238"/>
  <c r="S241" l="1"/>
  <c r="R242"/>
  <c r="F541"/>
  <c r="G540"/>
  <c r="O243"/>
  <c r="N244"/>
  <c r="G239"/>
  <c r="S242" l="1"/>
  <c r="R243"/>
  <c r="F542"/>
  <c r="G541"/>
  <c r="O244"/>
  <c r="N245"/>
  <c r="G240"/>
  <c r="S243" l="1"/>
  <c r="R244"/>
  <c r="F543"/>
  <c r="G542"/>
  <c r="O245"/>
  <c r="N246"/>
  <c r="G241"/>
  <c r="S244" l="1"/>
  <c r="R245"/>
  <c r="F544"/>
  <c r="G543"/>
  <c r="O246"/>
  <c r="N247"/>
  <c r="G242"/>
  <c r="S245" l="1"/>
  <c r="R246"/>
  <c r="F545"/>
  <c r="G544"/>
  <c r="O247"/>
  <c r="N248"/>
  <c r="G243"/>
  <c r="S246" l="1"/>
  <c r="R247"/>
  <c r="F546"/>
  <c r="G545"/>
  <c r="O248"/>
  <c r="N249"/>
  <c r="G244"/>
  <c r="S247" l="1"/>
  <c r="R248"/>
  <c r="F547"/>
  <c r="G546"/>
  <c r="O249"/>
  <c r="N250"/>
  <c r="G245"/>
  <c r="S248" l="1"/>
  <c r="R249"/>
  <c r="F548"/>
  <c r="G547"/>
  <c r="O250"/>
  <c r="N251"/>
  <c r="G246"/>
  <c r="S249" l="1"/>
  <c r="R250"/>
  <c r="F549"/>
  <c r="G548"/>
  <c r="O251"/>
  <c r="N252"/>
  <c r="G247"/>
  <c r="S250" l="1"/>
  <c r="R251"/>
  <c r="F550"/>
  <c r="G549"/>
  <c r="O252"/>
  <c r="N253"/>
  <c r="G248"/>
  <c r="S251" l="1"/>
  <c r="R252"/>
  <c r="F551"/>
  <c r="G550"/>
  <c r="O253"/>
  <c r="N254"/>
  <c r="G249"/>
  <c r="S252" l="1"/>
  <c r="R253"/>
  <c r="F552"/>
  <c r="G551"/>
  <c r="O254"/>
  <c r="N255"/>
  <c r="G250"/>
  <c r="S253" l="1"/>
  <c r="R254"/>
  <c r="F553"/>
  <c r="G552"/>
  <c r="O255"/>
  <c r="N256"/>
  <c r="G251"/>
  <c r="S254" l="1"/>
  <c r="R255"/>
  <c r="F554"/>
  <c r="G553"/>
  <c r="O256"/>
  <c r="N257"/>
  <c r="G252"/>
  <c r="S255" l="1"/>
  <c r="R256"/>
  <c r="F555"/>
  <c r="G554"/>
  <c r="O257"/>
  <c r="N258"/>
  <c r="G253"/>
  <c r="S256" l="1"/>
  <c r="R257"/>
  <c r="F556"/>
  <c r="G555"/>
  <c r="O258"/>
  <c r="N259"/>
  <c r="G254"/>
  <c r="S257" l="1"/>
  <c r="R258"/>
  <c r="F557"/>
  <c r="G556"/>
  <c r="O259"/>
  <c r="N260"/>
  <c r="G255"/>
  <c r="S258" l="1"/>
  <c r="R259"/>
  <c r="F558"/>
  <c r="G557"/>
  <c r="O260"/>
  <c r="N261"/>
  <c r="G256"/>
  <c r="S259" l="1"/>
  <c r="R260"/>
  <c r="F559"/>
  <c r="G558"/>
  <c r="O261"/>
  <c r="N262"/>
  <c r="G257"/>
  <c r="S260" l="1"/>
  <c r="R261"/>
  <c r="F560"/>
  <c r="G559"/>
  <c r="O262"/>
  <c r="N263"/>
  <c r="G258"/>
  <c r="S261" l="1"/>
  <c r="R262"/>
  <c r="F561"/>
  <c r="G560"/>
  <c r="O263"/>
  <c r="N264"/>
  <c r="G259"/>
  <c r="S262" l="1"/>
  <c r="R263"/>
  <c r="F562"/>
  <c r="G561"/>
  <c r="O264"/>
  <c r="N265"/>
  <c r="G260"/>
  <c r="S263" l="1"/>
  <c r="R264"/>
  <c r="F563"/>
  <c r="G562"/>
  <c r="O265"/>
  <c r="N266"/>
  <c r="G261"/>
  <c r="S264" l="1"/>
  <c r="R265"/>
  <c r="F564"/>
  <c r="G563"/>
  <c r="O266"/>
  <c r="N267"/>
  <c r="G262"/>
  <c r="S265" l="1"/>
  <c r="R266"/>
  <c r="F565"/>
  <c r="G564"/>
  <c r="O267"/>
  <c r="N268"/>
  <c r="G263"/>
  <c r="S266" l="1"/>
  <c r="R267"/>
  <c r="F566"/>
  <c r="G565"/>
  <c r="O268"/>
  <c r="N269"/>
  <c r="G264"/>
  <c r="S267" l="1"/>
  <c r="R268"/>
  <c r="F567"/>
  <c r="G566"/>
  <c r="O269"/>
  <c r="N270"/>
  <c r="G265"/>
  <c r="S268" l="1"/>
  <c r="R269"/>
  <c r="F568"/>
  <c r="G567"/>
  <c r="O270"/>
  <c r="N271"/>
  <c r="G266"/>
  <c r="S269" l="1"/>
  <c r="R270"/>
  <c r="F569"/>
  <c r="G568"/>
  <c r="O271"/>
  <c r="N272"/>
  <c r="G267"/>
  <c r="S270" l="1"/>
  <c r="R271"/>
  <c r="F570"/>
  <c r="G569"/>
  <c r="O272"/>
  <c r="N273"/>
  <c r="G268"/>
  <c r="S271" l="1"/>
  <c r="R272"/>
  <c r="F571"/>
  <c r="G570"/>
  <c r="O273"/>
  <c r="N274"/>
  <c r="G269"/>
  <c r="S272" l="1"/>
  <c r="R273"/>
  <c r="F572"/>
  <c r="G571"/>
  <c r="O274"/>
  <c r="N275"/>
  <c r="G270"/>
  <c r="S273" l="1"/>
  <c r="R274"/>
  <c r="F573"/>
  <c r="G572"/>
  <c r="O275"/>
  <c r="N276"/>
  <c r="G271"/>
  <c r="S274" l="1"/>
  <c r="R275"/>
  <c r="F574"/>
  <c r="G573"/>
  <c r="O276"/>
  <c r="N277"/>
  <c r="G272"/>
  <c r="S275" l="1"/>
  <c r="R276"/>
  <c r="F575"/>
  <c r="G574"/>
  <c r="O277"/>
  <c r="N278"/>
  <c r="G273"/>
  <c r="S276" l="1"/>
  <c r="R277"/>
  <c r="F576"/>
  <c r="G575"/>
  <c r="O278"/>
  <c r="N279"/>
  <c r="G274"/>
  <c r="S277" l="1"/>
  <c r="R278"/>
  <c r="F577"/>
  <c r="G576"/>
  <c r="O279"/>
  <c r="N280"/>
  <c r="G275"/>
  <c r="S278" l="1"/>
  <c r="R279"/>
  <c r="F578"/>
  <c r="G577"/>
  <c r="O280"/>
  <c r="N281"/>
  <c r="G276"/>
  <c r="S279" l="1"/>
  <c r="R280"/>
  <c r="F579"/>
  <c r="G578"/>
  <c r="O281"/>
  <c r="N282"/>
  <c r="G277"/>
  <c r="S280" l="1"/>
  <c r="R281"/>
  <c r="F580"/>
  <c r="G579"/>
  <c r="O282"/>
  <c r="N283"/>
  <c r="G278"/>
  <c r="S281" l="1"/>
  <c r="R282"/>
  <c r="F581"/>
  <c r="G580"/>
  <c r="O283"/>
  <c r="N284"/>
  <c r="G279"/>
  <c r="S282" l="1"/>
  <c r="R283"/>
  <c r="F582"/>
  <c r="G581"/>
  <c r="O284"/>
  <c r="N285"/>
  <c r="G280"/>
  <c r="S283" l="1"/>
  <c r="R284"/>
  <c r="F583"/>
  <c r="G582"/>
  <c r="O285"/>
  <c r="N286"/>
  <c r="G281"/>
  <c r="S284" l="1"/>
  <c r="R285"/>
  <c r="F584"/>
  <c r="G583"/>
  <c r="O286"/>
  <c r="N287"/>
  <c r="G282"/>
  <c r="S285" l="1"/>
  <c r="R286"/>
  <c r="F585"/>
  <c r="G584"/>
  <c r="O287"/>
  <c r="N288"/>
  <c r="G283"/>
  <c r="S286" l="1"/>
  <c r="R287"/>
  <c r="F586"/>
  <c r="G585"/>
  <c r="O288"/>
  <c r="N289"/>
  <c r="G284"/>
  <c r="S287" l="1"/>
  <c r="R288"/>
  <c r="F587"/>
  <c r="G586"/>
  <c r="O289"/>
  <c r="N290"/>
  <c r="G285"/>
  <c r="S288" l="1"/>
  <c r="R289"/>
  <c r="F588"/>
  <c r="G587"/>
  <c r="O290"/>
  <c r="N291"/>
  <c r="G286"/>
  <c r="S289" l="1"/>
  <c r="R290"/>
  <c r="F589"/>
  <c r="G588"/>
  <c r="O291"/>
  <c r="N292"/>
  <c r="G287"/>
  <c r="S290" l="1"/>
  <c r="R291"/>
  <c r="F590"/>
  <c r="G589"/>
  <c r="O292"/>
  <c r="N293"/>
  <c r="G288"/>
  <c r="S291" l="1"/>
  <c r="R292"/>
  <c r="F591"/>
  <c r="G590"/>
  <c r="O293"/>
  <c r="N294"/>
  <c r="G289"/>
  <c r="S292" l="1"/>
  <c r="R293"/>
  <c r="F592"/>
  <c r="G591"/>
  <c r="O294"/>
  <c r="N295"/>
  <c r="G290"/>
  <c r="S293" l="1"/>
  <c r="R294"/>
  <c r="F593"/>
  <c r="G592"/>
  <c r="O295"/>
  <c r="N296"/>
  <c r="G291"/>
  <c r="S294" l="1"/>
  <c r="R295"/>
  <c r="F594"/>
  <c r="G593"/>
  <c r="O296"/>
  <c r="N297"/>
  <c r="G292"/>
  <c r="S295" l="1"/>
  <c r="R296"/>
  <c r="F595"/>
  <c r="G594"/>
  <c r="O297"/>
  <c r="N298"/>
  <c r="G293"/>
  <c r="S296" l="1"/>
  <c r="R297"/>
  <c r="F596"/>
  <c r="G595"/>
  <c r="O298"/>
  <c r="N299"/>
  <c r="G294"/>
  <c r="S297" l="1"/>
  <c r="R298"/>
  <c r="F597"/>
  <c r="G596"/>
  <c r="O299"/>
  <c r="N300"/>
  <c r="G295"/>
  <c r="S298" l="1"/>
  <c r="R299"/>
  <c r="F598"/>
  <c r="G597"/>
  <c r="O300"/>
  <c r="N301"/>
  <c r="G296"/>
  <c r="S299" l="1"/>
  <c r="R300"/>
  <c r="F599"/>
  <c r="G598"/>
  <c r="O301"/>
  <c r="N302"/>
  <c r="G297"/>
  <c r="S300" l="1"/>
  <c r="R301"/>
  <c r="F600"/>
  <c r="G599"/>
  <c r="O302"/>
  <c r="N303"/>
  <c r="G298"/>
  <c r="S301" l="1"/>
  <c r="R302"/>
  <c r="F601"/>
  <c r="G600"/>
  <c r="O303"/>
  <c r="N304"/>
  <c r="G299"/>
  <c r="S302" l="1"/>
  <c r="R303"/>
  <c r="F602"/>
  <c r="G601"/>
  <c r="O304"/>
  <c r="N305"/>
  <c r="G300"/>
  <c r="S303" l="1"/>
  <c r="R304"/>
  <c r="F603"/>
  <c r="G602"/>
  <c r="O305"/>
  <c r="N306"/>
  <c r="G301"/>
  <c r="S304" l="1"/>
  <c r="R305"/>
  <c r="F604"/>
  <c r="G603"/>
  <c r="O306"/>
  <c r="N307"/>
  <c r="G302"/>
  <c r="S305" l="1"/>
  <c r="R306"/>
  <c r="F605"/>
  <c r="G604"/>
  <c r="O307"/>
  <c r="N308"/>
  <c r="G303"/>
  <c r="S306" l="1"/>
  <c r="R307"/>
  <c r="F606"/>
  <c r="G605"/>
  <c r="O308"/>
  <c r="N309"/>
  <c r="G304"/>
  <c r="S307" l="1"/>
  <c r="R308"/>
  <c r="F607"/>
  <c r="G606"/>
  <c r="O309"/>
  <c r="N310"/>
  <c r="G305"/>
  <c r="S308" l="1"/>
  <c r="R309"/>
  <c r="F608"/>
  <c r="G607"/>
  <c r="O310"/>
  <c r="N311"/>
  <c r="G306"/>
  <c r="S309" l="1"/>
  <c r="R310"/>
  <c r="F609"/>
  <c r="G608"/>
  <c r="O311"/>
  <c r="N312"/>
  <c r="G307"/>
  <c r="S310" l="1"/>
  <c r="R311"/>
  <c r="F610"/>
  <c r="G609"/>
  <c r="O312"/>
  <c r="N313"/>
  <c r="G308"/>
  <c r="O313" l="1"/>
  <c r="N314"/>
  <c r="S311"/>
  <c r="R312"/>
  <c r="F611"/>
  <c r="G610"/>
  <c r="G309"/>
  <c r="S312" l="1"/>
  <c r="R313"/>
  <c r="N315"/>
  <c r="O314"/>
  <c r="F612"/>
  <c r="G611"/>
  <c r="G310"/>
  <c r="O315" l="1"/>
  <c r="N316"/>
  <c r="S313"/>
  <c r="R314"/>
  <c r="F613"/>
  <c r="G612"/>
  <c r="G311"/>
  <c r="S314" l="1"/>
  <c r="R315"/>
  <c r="N317"/>
  <c r="O316"/>
  <c r="F614"/>
  <c r="G613"/>
  <c r="G313"/>
  <c r="G312"/>
  <c r="N318" l="1"/>
  <c r="O317"/>
  <c r="S315"/>
  <c r="R316"/>
  <c r="F615"/>
  <c r="G614"/>
  <c r="S316" l="1"/>
  <c r="R317"/>
  <c r="O318"/>
  <c r="N319"/>
  <c r="F616"/>
  <c r="G615"/>
  <c r="O319" l="1"/>
  <c r="N320"/>
  <c r="S317"/>
  <c r="R318"/>
  <c r="F617"/>
  <c r="G616"/>
  <c r="S318" l="1"/>
  <c r="R319"/>
  <c r="O320"/>
  <c r="N321"/>
  <c r="F618"/>
  <c r="G617"/>
  <c r="N322" l="1"/>
  <c r="O321"/>
  <c r="S319"/>
  <c r="R320"/>
  <c r="F619"/>
  <c r="G618"/>
  <c r="S320" l="1"/>
  <c r="R321"/>
  <c r="N323"/>
  <c r="O322"/>
  <c r="F620"/>
  <c r="G619"/>
  <c r="N324" l="1"/>
  <c r="O323"/>
  <c r="S321"/>
  <c r="R322"/>
  <c r="F621"/>
  <c r="G620"/>
  <c r="S322" l="1"/>
  <c r="R323"/>
  <c r="N325"/>
  <c r="O324"/>
  <c r="F622"/>
  <c r="G621"/>
  <c r="N326" l="1"/>
  <c r="O325"/>
  <c r="S323"/>
  <c r="R324"/>
  <c r="F623"/>
  <c r="G622"/>
  <c r="S324" l="1"/>
  <c r="R325"/>
  <c r="N327"/>
  <c r="O326"/>
  <c r="F624"/>
  <c r="G623"/>
  <c r="N328" l="1"/>
  <c r="O327"/>
  <c r="S325"/>
  <c r="R326"/>
  <c r="F625"/>
  <c r="G624"/>
  <c r="S326" l="1"/>
  <c r="R327"/>
  <c r="N329"/>
  <c r="O328"/>
  <c r="F626"/>
  <c r="G625"/>
  <c r="O329" l="1"/>
  <c r="N330"/>
  <c r="S327"/>
  <c r="R328"/>
  <c r="F627"/>
  <c r="G626"/>
  <c r="S328" l="1"/>
  <c r="R329"/>
  <c r="O330"/>
  <c r="N331"/>
  <c r="F628"/>
  <c r="G627"/>
  <c r="N332" l="1"/>
  <c r="O331"/>
  <c r="S329"/>
  <c r="R330"/>
  <c r="F629"/>
  <c r="G628"/>
  <c r="S330" l="1"/>
  <c r="R331"/>
  <c r="N333"/>
  <c r="O332"/>
  <c r="F630"/>
  <c r="G629"/>
  <c r="N334" l="1"/>
  <c r="O333"/>
  <c r="S331"/>
  <c r="R332"/>
  <c r="F631"/>
  <c r="G630"/>
  <c r="S332" l="1"/>
  <c r="R333"/>
  <c r="N335"/>
  <c r="O334"/>
  <c r="F632"/>
  <c r="G631"/>
  <c r="N336" l="1"/>
  <c r="O335"/>
  <c r="S333"/>
  <c r="R334"/>
  <c r="F633"/>
  <c r="G632"/>
  <c r="S334" l="1"/>
  <c r="R335"/>
  <c r="N337"/>
  <c r="O336"/>
  <c r="F634"/>
  <c r="G633"/>
  <c r="N338" l="1"/>
  <c r="O337"/>
  <c r="S335"/>
  <c r="R336"/>
  <c r="F635"/>
  <c r="G634"/>
  <c r="S336" l="1"/>
  <c r="R337"/>
  <c r="O338"/>
  <c r="N339"/>
  <c r="F636"/>
  <c r="G635"/>
  <c r="S337" l="1"/>
  <c r="R338"/>
  <c r="N340"/>
  <c r="O339"/>
  <c r="F637"/>
  <c r="G636"/>
  <c r="N341" l="1"/>
  <c r="O340"/>
  <c r="S338"/>
  <c r="R339"/>
  <c r="F638"/>
  <c r="G637"/>
  <c r="S339" l="1"/>
  <c r="R340"/>
  <c r="N342"/>
  <c r="O341"/>
  <c r="F639"/>
  <c r="G638"/>
  <c r="N343" l="1"/>
  <c r="O342"/>
  <c r="S340"/>
  <c r="R341"/>
  <c r="F640"/>
  <c r="G639"/>
  <c r="S341" l="1"/>
  <c r="R342"/>
  <c r="N344"/>
  <c r="O343"/>
  <c r="F641"/>
  <c r="G640"/>
  <c r="N345" l="1"/>
  <c r="O344"/>
  <c r="S342"/>
  <c r="R343"/>
  <c r="F642"/>
  <c r="G641"/>
  <c r="S343" l="1"/>
  <c r="R344"/>
  <c r="N346"/>
  <c r="O345"/>
  <c r="F643"/>
  <c r="G642"/>
  <c r="N347" l="1"/>
  <c r="O346"/>
  <c r="S344"/>
  <c r="R345"/>
  <c r="F644"/>
  <c r="G643"/>
  <c r="S345" l="1"/>
  <c r="R346"/>
  <c r="N348"/>
  <c r="O347"/>
  <c r="F645"/>
  <c r="G644"/>
  <c r="N349" l="1"/>
  <c r="O348"/>
  <c r="S346"/>
  <c r="R347"/>
  <c r="F646"/>
  <c r="G645"/>
  <c r="S347" l="1"/>
  <c r="R348"/>
  <c r="N350"/>
  <c r="O349"/>
  <c r="F647"/>
  <c r="G646"/>
  <c r="O350" l="1"/>
  <c r="N351"/>
  <c r="S348"/>
  <c r="R349"/>
  <c r="F648"/>
  <c r="G647"/>
  <c r="S349" l="1"/>
  <c r="R350"/>
  <c r="N352"/>
  <c r="O351"/>
  <c r="F649"/>
  <c r="G648"/>
  <c r="O352" l="1"/>
  <c r="N353"/>
  <c r="S350"/>
  <c r="R351"/>
  <c r="F650"/>
  <c r="G649"/>
  <c r="S351" l="1"/>
  <c r="R352"/>
  <c r="N354"/>
  <c r="O353"/>
  <c r="F651"/>
  <c r="G650"/>
  <c r="O354" l="1"/>
  <c r="N355"/>
  <c r="S352"/>
  <c r="R353"/>
  <c r="F652"/>
  <c r="G651"/>
  <c r="S353" l="1"/>
  <c r="R354"/>
  <c r="N356"/>
  <c r="O355"/>
  <c r="F653"/>
  <c r="G652"/>
  <c r="O356" l="1"/>
  <c r="N357"/>
  <c r="S354"/>
  <c r="R355"/>
  <c r="F654"/>
  <c r="G653"/>
  <c r="S355" l="1"/>
  <c r="R356"/>
  <c r="N358"/>
  <c r="O357"/>
  <c r="F655"/>
  <c r="G654"/>
  <c r="O358" l="1"/>
  <c r="N359"/>
  <c r="S356"/>
  <c r="R357"/>
  <c r="F656"/>
  <c r="G655"/>
  <c r="S357" l="1"/>
  <c r="R358"/>
  <c r="N360"/>
  <c r="O359"/>
  <c r="F657"/>
  <c r="G656"/>
  <c r="O360" l="1"/>
  <c r="N361"/>
  <c r="S358"/>
  <c r="R359"/>
  <c r="F658"/>
  <c r="G657"/>
  <c r="S359" l="1"/>
  <c r="R360"/>
  <c r="N362"/>
  <c r="O361"/>
  <c r="F659"/>
  <c r="G658"/>
  <c r="O362" l="1"/>
  <c r="N363"/>
  <c r="S360"/>
  <c r="R361"/>
  <c r="F660"/>
  <c r="G659"/>
  <c r="S361" l="1"/>
  <c r="R362"/>
  <c r="N364"/>
  <c r="O363"/>
  <c r="F661"/>
  <c r="G660"/>
  <c r="N365" l="1"/>
  <c r="O364"/>
  <c r="S362"/>
  <c r="R363"/>
  <c r="F662"/>
  <c r="G661"/>
  <c r="S363" l="1"/>
  <c r="R364"/>
  <c r="N366"/>
  <c r="O365"/>
  <c r="G662"/>
  <c r="F663"/>
  <c r="O366" l="1"/>
  <c r="N367"/>
  <c r="S364"/>
  <c r="R365"/>
  <c r="G663"/>
  <c r="F664"/>
  <c r="S365" l="1"/>
  <c r="R366"/>
  <c r="N368"/>
  <c r="O367"/>
  <c r="G664"/>
  <c r="F665"/>
  <c r="O368" l="1"/>
  <c r="N369"/>
  <c r="S366"/>
  <c r="R367"/>
  <c r="G665"/>
  <c r="F666"/>
  <c r="S367" l="1"/>
  <c r="R368"/>
  <c r="N370"/>
  <c r="O369"/>
  <c r="G666"/>
  <c r="F667"/>
  <c r="O370" l="1"/>
  <c r="N371"/>
  <c r="S368"/>
  <c r="R369"/>
  <c r="G667"/>
  <c r="F668"/>
  <c r="S369" l="1"/>
  <c r="R370"/>
  <c r="N372"/>
  <c r="O371"/>
  <c r="G668"/>
  <c r="F669"/>
  <c r="O372" l="1"/>
  <c r="N373"/>
  <c r="S370"/>
  <c r="R371"/>
  <c r="G669"/>
  <c r="F670"/>
  <c r="S371" l="1"/>
  <c r="R372"/>
  <c r="N374"/>
  <c r="O373"/>
  <c r="G670"/>
  <c r="F671"/>
  <c r="N375" l="1"/>
  <c r="O374"/>
  <c r="S372"/>
  <c r="R373"/>
  <c r="G671"/>
  <c r="F672"/>
  <c r="S373" l="1"/>
  <c r="R374"/>
  <c r="N376"/>
  <c r="O375"/>
  <c r="G672"/>
  <c r="F673"/>
  <c r="O376" l="1"/>
  <c r="N377"/>
  <c r="S374"/>
  <c r="R375"/>
  <c r="G673"/>
  <c r="F674"/>
  <c r="S375" l="1"/>
  <c r="R376"/>
  <c r="N378"/>
  <c r="O377"/>
  <c r="G674"/>
  <c r="F675"/>
  <c r="O378" l="1"/>
  <c r="N379"/>
  <c r="S376"/>
  <c r="R377"/>
  <c r="G675"/>
  <c r="F676"/>
  <c r="S377" l="1"/>
  <c r="R378"/>
  <c r="N380"/>
  <c r="O379"/>
  <c r="G676"/>
  <c r="F677"/>
  <c r="O380" l="1"/>
  <c r="N381"/>
  <c r="S378"/>
  <c r="R379"/>
  <c r="G677"/>
  <c r="F678"/>
  <c r="S379" l="1"/>
  <c r="R380"/>
  <c r="N382"/>
  <c r="O381"/>
  <c r="G678"/>
  <c r="F679"/>
  <c r="N383" l="1"/>
  <c r="O382"/>
  <c r="S380"/>
  <c r="R381"/>
  <c r="G679"/>
  <c r="F680"/>
  <c r="S381" l="1"/>
  <c r="R382"/>
  <c r="N384"/>
  <c r="O383"/>
  <c r="G680"/>
  <c r="F681"/>
  <c r="N385" l="1"/>
  <c r="O384"/>
  <c r="S382"/>
  <c r="R383"/>
  <c r="G681"/>
  <c r="F682"/>
  <c r="S383" l="1"/>
  <c r="R384"/>
  <c r="N386"/>
  <c r="O385"/>
  <c r="G682"/>
  <c r="F683"/>
  <c r="N387" l="1"/>
  <c r="O386"/>
  <c r="S384"/>
  <c r="R385"/>
  <c r="G683"/>
  <c r="F684"/>
  <c r="S385" l="1"/>
  <c r="R386"/>
  <c r="N388"/>
  <c r="O387"/>
  <c r="G684"/>
  <c r="F685"/>
  <c r="S386" l="1"/>
  <c r="R387"/>
  <c r="N389"/>
  <c r="O388"/>
  <c r="G685"/>
  <c r="F686"/>
  <c r="N390" l="1"/>
  <c r="O389"/>
  <c r="S387"/>
  <c r="R388"/>
  <c r="G686"/>
  <c r="F687"/>
  <c r="S388" l="1"/>
  <c r="R389"/>
  <c r="N391"/>
  <c r="O390"/>
  <c r="G687"/>
  <c r="F688"/>
  <c r="N392" l="1"/>
  <c r="O391"/>
  <c r="S389"/>
  <c r="R390"/>
  <c r="G688"/>
  <c r="F689"/>
  <c r="S390" l="1"/>
  <c r="R391"/>
  <c r="O392"/>
  <c r="N393"/>
  <c r="G689"/>
  <c r="F690"/>
  <c r="S391" l="1"/>
  <c r="R392"/>
  <c r="N394"/>
  <c r="O393"/>
  <c r="G690"/>
  <c r="F691"/>
  <c r="N395" l="1"/>
  <c r="O394"/>
  <c r="S392"/>
  <c r="R393"/>
  <c r="G691"/>
  <c r="F692"/>
  <c r="S393" l="1"/>
  <c r="R394"/>
  <c r="N396"/>
  <c r="O395"/>
  <c r="G692"/>
  <c r="F693"/>
  <c r="N397" l="1"/>
  <c r="O396"/>
  <c r="S394"/>
  <c r="R395"/>
  <c r="G693"/>
  <c r="F694"/>
  <c r="S395" l="1"/>
  <c r="R396"/>
  <c r="N398"/>
  <c r="O397"/>
  <c r="G694"/>
  <c r="F695"/>
  <c r="N399" l="1"/>
  <c r="O398"/>
  <c r="S396"/>
  <c r="R397"/>
  <c r="G695"/>
  <c r="F696"/>
  <c r="S397" l="1"/>
  <c r="R398"/>
  <c r="O399"/>
  <c r="N400"/>
  <c r="G696"/>
  <c r="F697"/>
  <c r="N401" l="1"/>
  <c r="O400"/>
  <c r="S398"/>
  <c r="R399"/>
  <c r="G697"/>
  <c r="F698"/>
  <c r="S399" l="1"/>
  <c r="R400"/>
  <c r="N402"/>
  <c r="O401"/>
  <c r="G698"/>
  <c r="F699"/>
  <c r="N403" l="1"/>
  <c r="O402"/>
  <c r="S400"/>
  <c r="R401"/>
  <c r="G699"/>
  <c r="F700"/>
  <c r="S401" l="1"/>
  <c r="R402"/>
  <c r="N404"/>
  <c r="O403"/>
  <c r="G700"/>
  <c r="F701"/>
  <c r="N405" l="1"/>
  <c r="O404"/>
  <c r="S402"/>
  <c r="R403"/>
  <c r="G701"/>
  <c r="F702"/>
  <c r="S403" l="1"/>
  <c r="R404"/>
  <c r="N406"/>
  <c r="O405"/>
  <c r="G702"/>
  <c r="F703"/>
  <c r="N407" l="1"/>
  <c r="O406"/>
  <c r="S404"/>
  <c r="R405"/>
  <c r="G703"/>
  <c r="F704"/>
  <c r="S405" l="1"/>
  <c r="R406"/>
  <c r="O407"/>
  <c r="N408"/>
  <c r="G704"/>
  <c r="F705"/>
  <c r="N409" l="1"/>
  <c r="O408"/>
  <c r="S406"/>
  <c r="R407"/>
  <c r="G705"/>
  <c r="F706"/>
  <c r="S407" l="1"/>
  <c r="R408"/>
  <c r="O409"/>
  <c r="N410"/>
  <c r="G706"/>
  <c r="F707"/>
  <c r="N411" l="1"/>
  <c r="O410"/>
  <c r="S408"/>
  <c r="R409"/>
  <c r="G707"/>
  <c r="F708"/>
  <c r="S409" l="1"/>
  <c r="R410"/>
  <c r="O411"/>
  <c r="N412"/>
  <c r="G708"/>
  <c r="F709"/>
  <c r="N413" l="1"/>
  <c r="O412"/>
  <c r="S410"/>
  <c r="R411"/>
  <c r="G709"/>
  <c r="F710"/>
  <c r="S411" l="1"/>
  <c r="R412"/>
  <c r="N414"/>
  <c r="O413"/>
  <c r="G710"/>
  <c r="F711"/>
  <c r="N415" l="1"/>
  <c r="O414"/>
  <c r="S412"/>
  <c r="R413"/>
  <c r="G711"/>
  <c r="F712"/>
  <c r="S413" l="1"/>
  <c r="R414"/>
  <c r="O415"/>
  <c r="N416"/>
  <c r="G712"/>
  <c r="F713"/>
  <c r="N417" l="1"/>
  <c r="O416"/>
  <c r="S414"/>
  <c r="R415"/>
  <c r="G713"/>
  <c r="F714"/>
  <c r="S415" l="1"/>
  <c r="R416"/>
  <c r="N418"/>
  <c r="O417"/>
  <c r="G714"/>
  <c r="F715"/>
  <c r="N419" l="1"/>
  <c r="O418"/>
  <c r="S416"/>
  <c r="R417"/>
  <c r="G715"/>
  <c r="F716"/>
  <c r="S417" l="1"/>
  <c r="R418"/>
  <c r="N420"/>
  <c r="O419"/>
  <c r="G716"/>
  <c r="F717"/>
  <c r="N421" l="1"/>
  <c r="O420"/>
  <c r="S418"/>
  <c r="R419"/>
  <c r="G717"/>
  <c r="F718"/>
  <c r="S419" l="1"/>
  <c r="R420"/>
  <c r="N422"/>
  <c r="O421"/>
  <c r="G718"/>
  <c r="F719"/>
  <c r="N423" l="1"/>
  <c r="O422"/>
  <c r="S420"/>
  <c r="R421"/>
  <c r="G719"/>
  <c r="F720"/>
  <c r="S421" l="1"/>
  <c r="R422"/>
  <c r="N424"/>
  <c r="O423"/>
  <c r="G720"/>
  <c r="F721"/>
  <c r="N425" l="1"/>
  <c r="O424"/>
  <c r="S422"/>
  <c r="R423"/>
  <c r="G721"/>
  <c r="F722"/>
  <c r="S423" l="1"/>
  <c r="R424"/>
  <c r="N426"/>
  <c r="O425"/>
  <c r="G722"/>
  <c r="F723"/>
  <c r="N427" l="1"/>
  <c r="O426"/>
  <c r="S424"/>
  <c r="R425"/>
  <c r="G723"/>
  <c r="F724"/>
  <c r="S425" l="1"/>
  <c r="R426"/>
  <c r="N428"/>
  <c r="O427"/>
  <c r="G724"/>
  <c r="F725"/>
  <c r="N429" l="1"/>
  <c r="O428"/>
  <c r="S426"/>
  <c r="R427"/>
  <c r="G725"/>
  <c r="F726"/>
  <c r="S427" l="1"/>
  <c r="R428"/>
  <c r="N430"/>
  <c r="O429"/>
  <c r="G726"/>
  <c r="F727"/>
  <c r="N431" l="1"/>
  <c r="O430"/>
  <c r="S428"/>
  <c r="R429"/>
  <c r="G727"/>
  <c r="F728"/>
  <c r="S429" l="1"/>
  <c r="R430"/>
  <c r="N432"/>
  <c r="O431"/>
  <c r="G728"/>
  <c r="F729"/>
  <c r="N433" l="1"/>
  <c r="O432"/>
  <c r="S430"/>
  <c r="R431"/>
  <c r="G729"/>
  <c r="F730"/>
  <c r="S431" l="1"/>
  <c r="R432"/>
  <c r="N434"/>
  <c r="O433"/>
  <c r="G730"/>
  <c r="F731"/>
  <c r="O434" l="1"/>
  <c r="N435"/>
  <c r="S432"/>
  <c r="R433"/>
  <c r="G731"/>
  <c r="F732"/>
  <c r="N436" l="1"/>
  <c r="O435"/>
  <c r="S433"/>
  <c r="R434"/>
  <c r="G732"/>
  <c r="F733"/>
  <c r="S434" l="1"/>
  <c r="R435"/>
  <c r="O436"/>
  <c r="N437"/>
  <c r="G733"/>
  <c r="F734"/>
  <c r="S435" l="1"/>
  <c r="R436"/>
  <c r="N438"/>
  <c r="O437"/>
  <c r="G734"/>
  <c r="F735"/>
  <c r="N439" l="1"/>
  <c r="O438"/>
  <c r="S436"/>
  <c r="R437"/>
  <c r="G735"/>
  <c r="F736"/>
  <c r="S437" l="1"/>
  <c r="R438"/>
  <c r="N440"/>
  <c r="O439"/>
  <c r="G736"/>
  <c r="F737"/>
  <c r="N441" l="1"/>
  <c r="O440"/>
  <c r="S438"/>
  <c r="R439"/>
  <c r="G737"/>
  <c r="F738"/>
  <c r="S439" l="1"/>
  <c r="R440"/>
  <c r="N442"/>
  <c r="O441"/>
  <c r="G738"/>
  <c r="F739"/>
  <c r="N443" l="1"/>
  <c r="O442"/>
  <c r="S440"/>
  <c r="R441"/>
  <c r="G739"/>
  <c r="F740"/>
  <c r="S441" l="1"/>
  <c r="R442"/>
  <c r="N444"/>
  <c r="O443"/>
  <c r="G740"/>
  <c r="F741"/>
  <c r="N445" l="1"/>
  <c r="O444"/>
  <c r="S442"/>
  <c r="R443"/>
  <c r="G741"/>
  <c r="F742"/>
  <c r="S443" l="1"/>
  <c r="R444"/>
  <c r="N446"/>
  <c r="O445"/>
  <c r="G742"/>
  <c r="F743"/>
  <c r="N447" l="1"/>
  <c r="O446"/>
  <c r="S444"/>
  <c r="R445"/>
  <c r="G743"/>
  <c r="F744"/>
  <c r="S445" l="1"/>
  <c r="R446"/>
  <c r="N448"/>
  <c r="O447"/>
  <c r="G744"/>
  <c r="F745"/>
  <c r="N449" l="1"/>
  <c r="O448"/>
  <c r="S446"/>
  <c r="R447"/>
  <c r="G745"/>
  <c r="F746"/>
  <c r="S447" l="1"/>
  <c r="R448"/>
  <c r="N450"/>
  <c r="O449"/>
  <c r="G746"/>
  <c r="F747"/>
  <c r="N451" l="1"/>
  <c r="O450"/>
  <c r="S448"/>
  <c r="R449"/>
  <c r="G747"/>
  <c r="F748"/>
  <c r="S449" l="1"/>
  <c r="R450"/>
  <c r="N452"/>
  <c r="O451"/>
  <c r="G748"/>
  <c r="F749"/>
  <c r="N453" l="1"/>
  <c r="O452"/>
  <c r="S450"/>
  <c r="R451"/>
  <c r="G749"/>
  <c r="F750"/>
  <c r="S451" l="1"/>
  <c r="R452"/>
  <c r="N454"/>
  <c r="O453"/>
  <c r="G750"/>
  <c r="F751"/>
  <c r="N455" l="1"/>
  <c r="O454"/>
  <c r="S452"/>
  <c r="R453"/>
  <c r="G751"/>
  <c r="F752"/>
  <c r="S453" l="1"/>
  <c r="R454"/>
  <c r="N456"/>
  <c r="O455"/>
  <c r="G752"/>
  <c r="F753"/>
  <c r="N457" l="1"/>
  <c r="O456"/>
  <c r="S454"/>
  <c r="R455"/>
  <c r="G753"/>
  <c r="F754"/>
  <c r="S455" l="1"/>
  <c r="R456"/>
  <c r="N458"/>
  <c r="O457"/>
  <c r="G754"/>
  <c r="F755"/>
  <c r="N459" l="1"/>
  <c r="O458"/>
  <c r="S456"/>
  <c r="R457"/>
  <c r="G755"/>
  <c r="F756"/>
  <c r="S457" l="1"/>
  <c r="R458"/>
  <c r="N460"/>
  <c r="O459"/>
  <c r="G756"/>
  <c r="F757"/>
  <c r="N461" l="1"/>
  <c r="O460"/>
  <c r="S458"/>
  <c r="R459"/>
  <c r="G757"/>
  <c r="F758"/>
  <c r="S459" l="1"/>
  <c r="R460"/>
  <c r="N462"/>
  <c r="O461"/>
  <c r="G758"/>
  <c r="F759"/>
  <c r="N463" l="1"/>
  <c r="O462"/>
  <c r="S460"/>
  <c r="R461"/>
  <c r="G759"/>
  <c r="F760"/>
  <c r="S461" l="1"/>
  <c r="R462"/>
  <c r="N464"/>
  <c r="O463"/>
  <c r="G760"/>
  <c r="F761"/>
  <c r="N465" l="1"/>
  <c r="O464"/>
  <c r="S462"/>
  <c r="R463"/>
  <c r="G761"/>
  <c r="F762"/>
  <c r="S463" l="1"/>
  <c r="R464"/>
  <c r="N466"/>
  <c r="O465"/>
  <c r="G762"/>
  <c r="F763"/>
  <c r="N467" l="1"/>
  <c r="O466"/>
  <c r="S464"/>
  <c r="R465"/>
  <c r="G763"/>
  <c r="F764"/>
  <c r="S465" l="1"/>
  <c r="R466"/>
  <c r="N468"/>
  <c r="O467"/>
  <c r="G764"/>
  <c r="F765"/>
  <c r="N469" l="1"/>
  <c r="O468"/>
  <c r="S466"/>
  <c r="R467"/>
  <c r="G765"/>
  <c r="F766"/>
  <c r="S467" l="1"/>
  <c r="R468"/>
  <c r="N470"/>
  <c r="O469"/>
  <c r="G766"/>
  <c r="F767"/>
  <c r="S468" l="1"/>
  <c r="R469"/>
  <c r="N471"/>
  <c r="O470"/>
  <c r="G767"/>
  <c r="F768"/>
  <c r="N472" l="1"/>
  <c r="O471"/>
  <c r="S469"/>
  <c r="R470"/>
  <c r="G768"/>
  <c r="F769"/>
  <c r="S470" l="1"/>
  <c r="R471"/>
  <c r="N473"/>
  <c r="O472"/>
  <c r="G769"/>
  <c r="F770"/>
  <c r="N474" l="1"/>
  <c r="O473"/>
  <c r="S471"/>
  <c r="R472"/>
  <c r="G770"/>
  <c r="F771"/>
  <c r="S472" l="1"/>
  <c r="R473"/>
  <c r="O474"/>
  <c r="N475"/>
  <c r="G771"/>
  <c r="F772"/>
  <c r="N476" l="1"/>
  <c r="O475"/>
  <c r="S473"/>
  <c r="R474"/>
  <c r="G772"/>
  <c r="F773"/>
  <c r="S474" l="1"/>
  <c r="R475"/>
  <c r="N477"/>
  <c r="O476"/>
  <c r="G773"/>
  <c r="F774"/>
  <c r="N478" l="1"/>
  <c r="O477"/>
  <c r="S475"/>
  <c r="R476"/>
  <c r="G774"/>
  <c r="F775"/>
  <c r="S476" l="1"/>
  <c r="R477"/>
  <c r="N479"/>
  <c r="O478"/>
  <c r="G775"/>
  <c r="F776"/>
  <c r="N480" l="1"/>
  <c r="O479"/>
  <c r="S477"/>
  <c r="R478"/>
  <c r="G776"/>
  <c r="F777"/>
  <c r="S478" l="1"/>
  <c r="R479"/>
  <c r="N481"/>
  <c r="O480"/>
  <c r="G777"/>
  <c r="F778"/>
  <c r="N482" l="1"/>
  <c r="O481"/>
  <c r="S479"/>
  <c r="R480"/>
  <c r="G778"/>
  <c r="F779"/>
  <c r="S480" l="1"/>
  <c r="R481"/>
  <c r="N483"/>
  <c r="O482"/>
  <c r="G779"/>
  <c r="F780"/>
  <c r="N484" l="1"/>
  <c r="O483"/>
  <c r="S481"/>
  <c r="R482"/>
  <c r="G780"/>
  <c r="F781"/>
  <c r="S482" l="1"/>
  <c r="R483"/>
  <c r="N485"/>
  <c r="O484"/>
  <c r="G781"/>
  <c r="F782"/>
  <c r="N486" l="1"/>
  <c r="O485"/>
  <c r="S483"/>
  <c r="R484"/>
  <c r="G782"/>
  <c r="F783"/>
  <c r="S484" l="1"/>
  <c r="R485"/>
  <c r="N487"/>
  <c r="O486"/>
  <c r="G783"/>
  <c r="F784"/>
  <c r="N488" l="1"/>
  <c r="O487"/>
  <c r="S485"/>
  <c r="R486"/>
  <c r="G784"/>
  <c r="F785"/>
  <c r="S486" l="1"/>
  <c r="R487"/>
  <c r="N489"/>
  <c r="O488"/>
  <c r="G785"/>
  <c r="F786"/>
  <c r="N490" l="1"/>
  <c r="O489"/>
  <c r="S487"/>
  <c r="R488"/>
  <c r="G786"/>
  <c r="F787"/>
  <c r="S488" l="1"/>
  <c r="R489"/>
  <c r="N491"/>
  <c r="O490"/>
  <c r="G787"/>
  <c r="F788"/>
  <c r="N492" l="1"/>
  <c r="O491"/>
  <c r="S489"/>
  <c r="R490"/>
  <c r="G788"/>
  <c r="F789"/>
  <c r="S490" l="1"/>
  <c r="R491"/>
  <c r="N493"/>
  <c r="O492"/>
  <c r="G789"/>
  <c r="F790"/>
  <c r="N494" l="1"/>
  <c r="O493"/>
  <c r="S491"/>
  <c r="R492"/>
  <c r="G790"/>
  <c r="F791"/>
  <c r="S492" l="1"/>
  <c r="R493"/>
  <c r="N495"/>
  <c r="O494"/>
  <c r="G791"/>
  <c r="F792"/>
  <c r="N496" l="1"/>
  <c r="O495"/>
  <c r="S493"/>
  <c r="R494"/>
  <c r="G792"/>
  <c r="F793"/>
  <c r="S494" l="1"/>
  <c r="R495"/>
  <c r="N497"/>
  <c r="O496"/>
  <c r="G793"/>
  <c r="F794"/>
  <c r="N498" l="1"/>
  <c r="O497"/>
  <c r="S495"/>
  <c r="R496"/>
  <c r="G794"/>
  <c r="F795"/>
  <c r="S496" l="1"/>
  <c r="R497"/>
  <c r="N499"/>
  <c r="O498"/>
  <c r="G795"/>
  <c r="F796"/>
  <c r="N500" l="1"/>
  <c r="O499"/>
  <c r="S497"/>
  <c r="R498"/>
  <c r="G796"/>
  <c r="F797"/>
  <c r="S498" l="1"/>
  <c r="R499"/>
  <c r="N501"/>
  <c r="O500"/>
  <c r="G797"/>
  <c r="F798"/>
  <c r="N502" l="1"/>
  <c r="O501"/>
  <c r="S499"/>
  <c r="R500"/>
  <c r="G798"/>
  <c r="F799"/>
  <c r="S500" l="1"/>
  <c r="R501"/>
  <c r="N503"/>
  <c r="O502"/>
  <c r="G799"/>
  <c r="F800"/>
  <c r="N504" l="1"/>
  <c r="O503"/>
  <c r="S501"/>
  <c r="R502"/>
  <c r="G800"/>
  <c r="F801"/>
  <c r="S502" l="1"/>
  <c r="R503"/>
  <c r="N505"/>
  <c r="O504"/>
  <c r="G801"/>
  <c r="F802"/>
  <c r="N506" l="1"/>
  <c r="O505"/>
  <c r="S503"/>
  <c r="R504"/>
  <c r="F803"/>
  <c r="G802"/>
  <c r="S504" l="1"/>
  <c r="R505"/>
  <c r="N507"/>
  <c r="O506"/>
  <c r="F804"/>
  <c r="G803"/>
  <c r="N508" l="1"/>
  <c r="O507"/>
  <c r="S505"/>
  <c r="R506"/>
  <c r="G804"/>
  <c r="F805"/>
  <c r="S506" l="1"/>
  <c r="R507"/>
  <c r="N509"/>
  <c r="O508"/>
  <c r="F806"/>
  <c r="G805"/>
  <c r="N510" l="1"/>
  <c r="O509"/>
  <c r="S507"/>
  <c r="R508"/>
  <c r="F807"/>
  <c r="G806"/>
  <c r="S508" l="1"/>
  <c r="R509"/>
  <c r="N511"/>
  <c r="O510"/>
  <c r="G807"/>
  <c r="F808"/>
  <c r="N512" l="1"/>
  <c r="O511"/>
  <c r="S509"/>
  <c r="R510"/>
  <c r="G808"/>
  <c r="F809"/>
  <c r="S510" l="1"/>
  <c r="R511"/>
  <c r="N513"/>
  <c r="O512"/>
  <c r="G809"/>
  <c r="F810"/>
  <c r="N514" l="1"/>
  <c r="O513"/>
  <c r="S511"/>
  <c r="R512"/>
  <c r="F811"/>
  <c r="G810"/>
  <c r="S512" l="1"/>
  <c r="R513"/>
  <c r="N515"/>
  <c r="O514"/>
  <c r="F812"/>
  <c r="G811"/>
  <c r="N516" l="1"/>
  <c r="O515"/>
  <c r="S513"/>
  <c r="R514"/>
  <c r="G812"/>
  <c r="F813"/>
  <c r="S514" l="1"/>
  <c r="R515"/>
  <c r="N517"/>
  <c r="O516"/>
  <c r="F814"/>
  <c r="G813"/>
  <c r="N518" l="1"/>
  <c r="O517"/>
  <c r="S515"/>
  <c r="R516"/>
  <c r="F815"/>
  <c r="G814"/>
  <c r="S516" l="1"/>
  <c r="R517"/>
  <c r="N519"/>
  <c r="O518"/>
  <c r="G815"/>
  <c r="F816"/>
  <c r="N520" l="1"/>
  <c r="O519"/>
  <c r="S517"/>
  <c r="R518"/>
  <c r="G816"/>
  <c r="F817"/>
  <c r="S518" l="1"/>
  <c r="R519"/>
  <c r="N521"/>
  <c r="O520"/>
  <c r="G817"/>
  <c r="F818"/>
  <c r="S519" l="1"/>
  <c r="R520"/>
  <c r="N522"/>
  <c r="O521"/>
  <c r="G818"/>
  <c r="F819"/>
  <c r="N523" l="1"/>
  <c r="O522"/>
  <c r="S520"/>
  <c r="R521"/>
  <c r="G819"/>
  <c r="F820"/>
  <c r="S521" l="1"/>
  <c r="R522"/>
  <c r="N524"/>
  <c r="O523"/>
  <c r="G820"/>
  <c r="F821"/>
  <c r="N525" l="1"/>
  <c r="O524"/>
  <c r="S522"/>
  <c r="R523"/>
  <c r="G821"/>
  <c r="F822"/>
  <c r="S523" l="1"/>
  <c r="R524"/>
  <c r="N526"/>
  <c r="O525"/>
  <c r="G822"/>
  <c r="F823"/>
  <c r="N527" l="1"/>
  <c r="O526"/>
  <c r="S524"/>
  <c r="R525"/>
  <c r="G823"/>
  <c r="F824"/>
  <c r="S525" l="1"/>
  <c r="R526"/>
  <c r="N528"/>
  <c r="O527"/>
  <c r="G824"/>
  <c r="F825"/>
  <c r="N529" l="1"/>
  <c r="O528"/>
  <c r="S526"/>
  <c r="R527"/>
  <c r="G825"/>
  <c r="F826"/>
  <c r="N530" l="1"/>
  <c r="O529"/>
  <c r="S527"/>
  <c r="R528"/>
  <c r="G826"/>
  <c r="F827"/>
  <c r="N531" l="1"/>
  <c r="O530"/>
  <c r="S528"/>
  <c r="R529"/>
  <c r="G827"/>
  <c r="F828"/>
  <c r="S529" l="1"/>
  <c r="R530"/>
  <c r="N532"/>
  <c r="O531"/>
  <c r="G828"/>
  <c r="F829"/>
  <c r="N533" l="1"/>
  <c r="O532"/>
  <c r="S530"/>
  <c r="R531"/>
  <c r="G829"/>
  <c r="F830"/>
  <c r="N534" l="1"/>
  <c r="O533"/>
  <c r="S531"/>
  <c r="R532"/>
  <c r="G830"/>
  <c r="F831"/>
  <c r="N535" l="1"/>
  <c r="O534"/>
  <c r="S532"/>
  <c r="R533"/>
  <c r="G831"/>
  <c r="F832"/>
  <c r="N536" l="1"/>
  <c r="O535"/>
  <c r="S533"/>
  <c r="R534"/>
  <c r="G832"/>
  <c r="F833"/>
  <c r="N537" l="1"/>
  <c r="O536"/>
  <c r="S534"/>
  <c r="R535"/>
  <c r="G833"/>
  <c r="F834"/>
  <c r="N538" l="1"/>
  <c r="O537"/>
  <c r="S535"/>
  <c r="R536"/>
  <c r="G834"/>
  <c r="F835"/>
  <c r="N539" l="1"/>
  <c r="O538"/>
  <c r="S536"/>
  <c r="R537"/>
  <c r="G835"/>
  <c r="F836"/>
  <c r="N540" l="1"/>
  <c r="O539"/>
  <c r="S537"/>
  <c r="R538"/>
  <c r="G836"/>
  <c r="F837"/>
  <c r="N541" l="1"/>
  <c r="O540"/>
  <c r="S538"/>
  <c r="R539"/>
  <c r="G837"/>
  <c r="F838"/>
  <c r="N542" l="1"/>
  <c r="O541"/>
  <c r="S539"/>
  <c r="R540"/>
  <c r="G838"/>
  <c r="F839"/>
  <c r="N543" l="1"/>
  <c r="O542"/>
  <c r="S540"/>
  <c r="R541"/>
  <c r="G839"/>
  <c r="F840"/>
  <c r="N544" l="1"/>
  <c r="O543"/>
  <c r="S541"/>
  <c r="R542"/>
  <c r="G840"/>
  <c r="F841"/>
  <c r="N545" l="1"/>
  <c r="O544"/>
  <c r="S542"/>
  <c r="R543"/>
  <c r="G841"/>
  <c r="F842"/>
  <c r="N546" l="1"/>
  <c r="O545"/>
  <c r="S543"/>
  <c r="R544"/>
  <c r="G842"/>
  <c r="F843"/>
  <c r="N547" l="1"/>
  <c r="O546"/>
  <c r="S544"/>
  <c r="R545"/>
  <c r="G843"/>
  <c r="F844"/>
  <c r="N548" l="1"/>
  <c r="O547"/>
  <c r="S545"/>
  <c r="R546"/>
  <c r="G844"/>
  <c r="F845"/>
  <c r="O548" l="1"/>
  <c r="N549"/>
  <c r="S546"/>
  <c r="R547"/>
  <c r="G845"/>
  <c r="F846"/>
  <c r="S547" l="1"/>
  <c r="R548"/>
  <c r="N550"/>
  <c r="O549"/>
  <c r="G846"/>
  <c r="F847"/>
  <c r="N551" l="1"/>
  <c r="O550"/>
  <c r="S548"/>
  <c r="R549"/>
  <c r="G847"/>
  <c r="F848"/>
  <c r="N552" l="1"/>
  <c r="O551"/>
  <c r="S549"/>
  <c r="R550"/>
  <c r="G848"/>
  <c r="F849"/>
  <c r="N553" l="1"/>
  <c r="O552"/>
  <c r="S550"/>
  <c r="R551"/>
  <c r="G849"/>
  <c r="F850"/>
  <c r="N554" l="1"/>
  <c r="O553"/>
  <c r="S551"/>
  <c r="R552"/>
  <c r="G850"/>
  <c r="F851"/>
  <c r="N555" l="1"/>
  <c r="O554"/>
  <c r="S552"/>
  <c r="R553"/>
  <c r="G851"/>
  <c r="F852"/>
  <c r="N556" l="1"/>
  <c r="O555"/>
  <c r="S553"/>
  <c r="R554"/>
  <c r="G852"/>
  <c r="F853"/>
  <c r="N557" l="1"/>
  <c r="O556"/>
  <c r="S554"/>
  <c r="R555"/>
  <c r="G853"/>
  <c r="F854"/>
  <c r="S555" l="1"/>
  <c r="R556"/>
  <c r="N558"/>
  <c r="O557"/>
  <c r="G854"/>
  <c r="F855"/>
  <c r="N559" l="1"/>
  <c r="O558"/>
  <c r="S556"/>
  <c r="R557"/>
  <c r="G855"/>
  <c r="F856"/>
  <c r="S557" l="1"/>
  <c r="R558"/>
  <c r="N560"/>
  <c r="O559"/>
  <c r="G856"/>
  <c r="F857"/>
  <c r="N561" l="1"/>
  <c r="O560"/>
  <c r="S558"/>
  <c r="R559"/>
  <c r="G857"/>
  <c r="F858"/>
  <c r="N562" l="1"/>
  <c r="O561"/>
  <c r="S559"/>
  <c r="R560"/>
  <c r="G858"/>
  <c r="F859"/>
  <c r="S560" l="1"/>
  <c r="R561"/>
  <c r="N563"/>
  <c r="O562"/>
  <c r="G859"/>
  <c r="F860"/>
  <c r="S561" l="1"/>
  <c r="R562"/>
  <c r="N564"/>
  <c r="O563"/>
  <c r="G860"/>
  <c r="F861"/>
  <c r="N565" l="1"/>
  <c r="O564"/>
  <c r="S562"/>
  <c r="R563"/>
  <c r="G861"/>
  <c r="F862"/>
  <c r="S563" l="1"/>
  <c r="R564"/>
  <c r="N566"/>
  <c r="O565"/>
  <c r="G862"/>
  <c r="F863"/>
  <c r="N567" l="1"/>
  <c r="O566"/>
  <c r="S564"/>
  <c r="R565"/>
  <c r="G863"/>
  <c r="F864"/>
  <c r="N568" l="1"/>
  <c r="O567"/>
  <c r="S565"/>
  <c r="R566"/>
  <c r="G864"/>
  <c r="F865"/>
  <c r="N569" l="1"/>
  <c r="O568"/>
  <c r="S566"/>
  <c r="R567"/>
  <c r="G865"/>
  <c r="F866"/>
  <c r="N570" l="1"/>
  <c r="O569"/>
  <c r="S567"/>
  <c r="R568"/>
  <c r="G866"/>
  <c r="F867"/>
  <c r="N571" l="1"/>
  <c r="O570"/>
  <c r="S568"/>
  <c r="R569"/>
  <c r="G867"/>
  <c r="F868"/>
  <c r="N572" l="1"/>
  <c r="O571"/>
  <c r="S569"/>
  <c r="R570"/>
  <c r="G868"/>
  <c r="F869"/>
  <c r="N573" l="1"/>
  <c r="O572"/>
  <c r="S570"/>
  <c r="R571"/>
  <c r="G869"/>
  <c r="F870"/>
  <c r="N574" l="1"/>
  <c r="O573"/>
  <c r="S571"/>
  <c r="R572"/>
  <c r="G870"/>
  <c r="F871"/>
  <c r="N575" l="1"/>
  <c r="O574"/>
  <c r="S572"/>
  <c r="R573"/>
  <c r="G871"/>
  <c r="F872"/>
  <c r="N576" l="1"/>
  <c r="O575"/>
  <c r="S573"/>
  <c r="R574"/>
  <c r="G872"/>
  <c r="F873"/>
  <c r="N577" l="1"/>
  <c r="O576"/>
  <c r="S574"/>
  <c r="R575"/>
  <c r="G873"/>
  <c r="F874"/>
  <c r="S575" l="1"/>
  <c r="R576"/>
  <c r="O577"/>
  <c r="N578"/>
  <c r="G874"/>
  <c r="F875"/>
  <c r="O578" l="1"/>
  <c r="N579"/>
  <c r="S576"/>
  <c r="R577"/>
  <c r="G875"/>
  <c r="F876"/>
  <c r="S577" l="1"/>
  <c r="R578"/>
  <c r="O579"/>
  <c r="N580"/>
  <c r="G876"/>
  <c r="F877"/>
  <c r="O580" l="1"/>
  <c r="N581"/>
  <c r="S578"/>
  <c r="R579"/>
  <c r="G877"/>
  <c r="F878"/>
  <c r="S579" l="1"/>
  <c r="R580"/>
  <c r="O581"/>
  <c r="N582"/>
  <c r="G878"/>
  <c r="F879"/>
  <c r="O582" l="1"/>
  <c r="N583"/>
  <c r="S580"/>
  <c r="R581"/>
  <c r="G879"/>
  <c r="F880"/>
  <c r="S581" l="1"/>
  <c r="R582"/>
  <c r="O583"/>
  <c r="N584"/>
  <c r="G880"/>
  <c r="F881"/>
  <c r="S582" l="1"/>
  <c r="R583"/>
  <c r="O584"/>
  <c r="N585"/>
  <c r="G881"/>
  <c r="F882"/>
  <c r="O585" l="1"/>
  <c r="N586"/>
  <c r="S583"/>
  <c r="R584"/>
  <c r="G882"/>
  <c r="F883"/>
  <c r="O586" l="1"/>
  <c r="N587"/>
  <c r="S584"/>
  <c r="R585"/>
  <c r="G883"/>
  <c r="F884"/>
  <c r="S585" l="1"/>
  <c r="R586"/>
  <c r="O587"/>
  <c r="N588"/>
  <c r="G884"/>
  <c r="F885"/>
  <c r="S586" l="1"/>
  <c r="R587"/>
  <c r="O588"/>
  <c r="N589"/>
  <c r="G885"/>
  <c r="F886"/>
  <c r="O589" l="1"/>
  <c r="N590"/>
  <c r="S587"/>
  <c r="R588"/>
  <c r="G886"/>
  <c r="F887"/>
  <c r="O590" l="1"/>
  <c r="N591"/>
  <c r="S588"/>
  <c r="R589"/>
  <c r="G887"/>
  <c r="F888"/>
  <c r="S589" l="1"/>
  <c r="R590"/>
  <c r="O591"/>
  <c r="N592"/>
  <c r="G888"/>
  <c r="F889"/>
  <c r="S590" l="1"/>
  <c r="R591"/>
  <c r="O592"/>
  <c r="N593"/>
  <c r="G889"/>
  <c r="F890"/>
  <c r="O593" l="1"/>
  <c r="N594"/>
  <c r="S591"/>
  <c r="R592"/>
  <c r="G890"/>
  <c r="F891"/>
  <c r="O594" l="1"/>
  <c r="N595"/>
  <c r="S592"/>
  <c r="R593"/>
  <c r="G891"/>
  <c r="F892"/>
  <c r="S593" l="1"/>
  <c r="R594"/>
  <c r="O595"/>
  <c r="N596"/>
  <c r="G892"/>
  <c r="F893"/>
  <c r="S594" l="1"/>
  <c r="R595"/>
  <c r="O596"/>
  <c r="N597"/>
  <c r="G893"/>
  <c r="F894"/>
  <c r="O597" l="1"/>
  <c r="N598"/>
  <c r="S595"/>
  <c r="R596"/>
  <c r="G894"/>
  <c r="F895"/>
  <c r="O598" l="1"/>
  <c r="N599"/>
  <c r="S596"/>
  <c r="R597"/>
  <c r="G895"/>
  <c r="F896"/>
  <c r="S597" l="1"/>
  <c r="R598"/>
  <c r="O599"/>
  <c r="N600"/>
  <c r="G896"/>
  <c r="F897"/>
  <c r="O600" l="1"/>
  <c r="N601"/>
  <c r="S598"/>
  <c r="R599"/>
  <c r="G897"/>
  <c r="F898"/>
  <c r="S599" l="1"/>
  <c r="R600"/>
  <c r="O601"/>
  <c r="N602"/>
  <c r="G898"/>
  <c r="F899"/>
  <c r="O602" l="1"/>
  <c r="N603"/>
  <c r="S600"/>
  <c r="R601"/>
  <c r="G899"/>
  <c r="F900"/>
  <c r="S601" l="1"/>
  <c r="R602"/>
  <c r="O603"/>
  <c r="N604"/>
  <c r="G900"/>
  <c r="F901"/>
  <c r="O604" l="1"/>
  <c r="N605"/>
  <c r="S602"/>
  <c r="R603"/>
  <c r="G901"/>
  <c r="F902"/>
  <c r="S603" l="1"/>
  <c r="R604"/>
  <c r="O605"/>
  <c r="N606"/>
  <c r="G902"/>
  <c r="F903"/>
  <c r="O606" l="1"/>
  <c r="N607"/>
  <c r="S604"/>
  <c r="R605"/>
  <c r="G903"/>
  <c r="F904"/>
  <c r="S605" l="1"/>
  <c r="R606"/>
  <c r="O607"/>
  <c r="N608"/>
  <c r="G904"/>
  <c r="F905"/>
  <c r="O608" l="1"/>
  <c r="N609"/>
  <c r="S606"/>
  <c r="R607"/>
  <c r="G905"/>
  <c r="F906"/>
  <c r="S607" l="1"/>
  <c r="R608"/>
  <c r="O609"/>
  <c r="N610"/>
  <c r="G906"/>
  <c r="F907"/>
  <c r="O610" l="1"/>
  <c r="N611"/>
  <c r="S608"/>
  <c r="R609"/>
  <c r="G907"/>
  <c r="F908"/>
  <c r="S609" l="1"/>
  <c r="R610"/>
  <c r="O611"/>
  <c r="N612"/>
  <c r="G908"/>
  <c r="F909"/>
  <c r="O612" l="1"/>
  <c r="N613"/>
  <c r="S610"/>
  <c r="R611"/>
  <c r="G909"/>
  <c r="F910"/>
  <c r="S611" l="1"/>
  <c r="R612"/>
  <c r="O613"/>
  <c r="N614"/>
  <c r="G910"/>
  <c r="F911"/>
  <c r="O614" l="1"/>
  <c r="N615"/>
  <c r="S612"/>
  <c r="R613"/>
  <c r="G911"/>
  <c r="F912"/>
  <c r="S613" l="1"/>
  <c r="R614"/>
  <c r="O615"/>
  <c r="N616"/>
  <c r="G912"/>
  <c r="F913"/>
  <c r="O616" l="1"/>
  <c r="N617"/>
  <c r="S614"/>
  <c r="R615"/>
  <c r="G913"/>
  <c r="F914"/>
  <c r="S615" l="1"/>
  <c r="R616"/>
  <c r="O617"/>
  <c r="N618"/>
  <c r="G914"/>
  <c r="F915"/>
  <c r="S616" l="1"/>
  <c r="R617"/>
  <c r="O618"/>
  <c r="N619"/>
  <c r="G915"/>
  <c r="F916"/>
  <c r="N620" l="1"/>
  <c r="O619"/>
  <c r="S617"/>
  <c r="R618"/>
  <c r="G916"/>
  <c r="F917"/>
  <c r="O620" l="1"/>
  <c r="N621"/>
  <c r="S618"/>
  <c r="R619"/>
  <c r="G917"/>
  <c r="F918"/>
  <c r="S619" l="1"/>
  <c r="R620"/>
  <c r="O621"/>
  <c r="N622"/>
  <c r="G918"/>
  <c r="F919"/>
  <c r="O622" l="1"/>
  <c r="N623"/>
  <c r="S620"/>
  <c r="R621"/>
  <c r="G919"/>
  <c r="F920"/>
  <c r="S621" l="1"/>
  <c r="R622"/>
  <c r="O623"/>
  <c r="N624"/>
  <c r="G920"/>
  <c r="F921"/>
  <c r="O624" l="1"/>
  <c r="N625"/>
  <c r="S622"/>
  <c r="R623"/>
  <c r="G921"/>
  <c r="F922"/>
  <c r="S623" l="1"/>
  <c r="R624"/>
  <c r="O625"/>
  <c r="N626"/>
  <c r="G922"/>
  <c r="F923"/>
  <c r="O626" l="1"/>
  <c r="N627"/>
  <c r="S624"/>
  <c r="R625"/>
  <c r="G923"/>
  <c r="F924"/>
  <c r="S625" l="1"/>
  <c r="R626"/>
  <c r="O627"/>
  <c r="N628"/>
  <c r="G924"/>
  <c r="F925"/>
  <c r="S626" l="1"/>
  <c r="R627"/>
  <c r="O628"/>
  <c r="N629"/>
  <c r="G925"/>
  <c r="F926"/>
  <c r="S627" l="1"/>
  <c r="R628"/>
  <c r="O629"/>
  <c r="N630"/>
  <c r="G926"/>
  <c r="F927"/>
  <c r="O630" l="1"/>
  <c r="N631"/>
  <c r="S628"/>
  <c r="R629"/>
  <c r="G927"/>
  <c r="F928"/>
  <c r="S629" l="1"/>
  <c r="R630"/>
  <c r="O631"/>
  <c r="N632"/>
  <c r="G928"/>
  <c r="F929"/>
  <c r="O632" l="1"/>
  <c r="N633"/>
  <c r="S630"/>
  <c r="R631"/>
  <c r="G929"/>
  <c r="F930"/>
  <c r="S631" l="1"/>
  <c r="R632"/>
  <c r="O633"/>
  <c r="N634"/>
  <c r="G930"/>
  <c r="F931"/>
  <c r="S632" l="1"/>
  <c r="R633"/>
  <c r="O634"/>
  <c r="N635"/>
  <c r="G931"/>
  <c r="F932"/>
  <c r="O635" l="1"/>
  <c r="N636"/>
  <c r="S633"/>
  <c r="R634"/>
  <c r="G932"/>
  <c r="F933"/>
  <c r="N637" l="1"/>
  <c r="O636"/>
  <c r="S634"/>
  <c r="R635"/>
  <c r="G933"/>
  <c r="F934"/>
  <c r="S635" l="1"/>
  <c r="R636"/>
  <c r="O637"/>
  <c r="N638"/>
  <c r="G934"/>
  <c r="F935"/>
  <c r="N639" l="1"/>
  <c r="O638"/>
  <c r="S636"/>
  <c r="R637"/>
  <c r="G935"/>
  <c r="F936"/>
  <c r="S637" l="1"/>
  <c r="R638"/>
  <c r="O639"/>
  <c r="N640"/>
  <c r="G936"/>
  <c r="F937"/>
  <c r="N641" l="1"/>
  <c r="O640"/>
  <c r="S638"/>
  <c r="R639"/>
  <c r="G937"/>
  <c r="F938"/>
  <c r="O641" l="1"/>
  <c r="N642"/>
  <c r="S639"/>
  <c r="R640"/>
  <c r="G938"/>
  <c r="F939"/>
  <c r="S640" l="1"/>
  <c r="R641"/>
  <c r="O642"/>
  <c r="N643"/>
  <c r="G939"/>
  <c r="F940"/>
  <c r="O643" l="1"/>
  <c r="N644"/>
  <c r="S641"/>
  <c r="R642"/>
  <c r="G940"/>
  <c r="F941"/>
  <c r="N645" l="1"/>
  <c r="O644"/>
  <c r="S642"/>
  <c r="R643"/>
  <c r="G941"/>
  <c r="F942"/>
  <c r="S643" l="1"/>
  <c r="R644"/>
  <c r="O645"/>
  <c r="N646"/>
  <c r="G942"/>
  <c r="F943"/>
  <c r="O646" l="1"/>
  <c r="N647"/>
  <c r="S644"/>
  <c r="R645"/>
  <c r="G943"/>
  <c r="F944"/>
  <c r="O647" l="1"/>
  <c r="N648"/>
  <c r="S645"/>
  <c r="R646"/>
  <c r="G944"/>
  <c r="F945"/>
  <c r="S646" l="1"/>
  <c r="R647"/>
  <c r="N649"/>
  <c r="O648"/>
  <c r="G945"/>
  <c r="F946"/>
  <c r="O649" l="1"/>
  <c r="N650"/>
  <c r="S647"/>
  <c r="R648"/>
  <c r="G946"/>
  <c r="F947"/>
  <c r="S648" l="1"/>
  <c r="R649"/>
  <c r="O650"/>
  <c r="N651"/>
  <c r="G947"/>
  <c r="F948"/>
  <c r="O651" l="1"/>
  <c r="N652"/>
  <c r="S649"/>
  <c r="R650"/>
  <c r="G948"/>
  <c r="F949"/>
  <c r="S650" l="1"/>
  <c r="R651"/>
  <c r="O652"/>
  <c r="N653"/>
  <c r="G949"/>
  <c r="F950"/>
  <c r="S651" l="1"/>
  <c r="R652"/>
  <c r="O653"/>
  <c r="N654"/>
  <c r="G950"/>
  <c r="F951"/>
  <c r="O654" l="1"/>
  <c r="N655"/>
  <c r="S652"/>
  <c r="R653"/>
  <c r="G951"/>
  <c r="F952"/>
  <c r="S653" l="1"/>
  <c r="R654"/>
  <c r="O655"/>
  <c r="N656"/>
  <c r="G952"/>
  <c r="F953"/>
  <c r="S654" l="1"/>
  <c r="R655"/>
  <c r="N657"/>
  <c r="O656"/>
  <c r="G953"/>
  <c r="F954"/>
  <c r="S655" l="1"/>
  <c r="R656"/>
  <c r="O657"/>
  <c r="N658"/>
  <c r="G954"/>
  <c r="F955"/>
  <c r="N659" l="1"/>
  <c r="O658"/>
  <c r="S656"/>
  <c r="R657"/>
  <c r="G955"/>
  <c r="F956"/>
  <c r="S657" l="1"/>
  <c r="R658"/>
  <c r="O659"/>
  <c r="N660"/>
  <c r="G956"/>
  <c r="F957"/>
  <c r="N661" l="1"/>
  <c r="O660"/>
  <c r="S658"/>
  <c r="R659"/>
  <c r="G957"/>
  <c r="F958"/>
  <c r="S659" l="1"/>
  <c r="R660"/>
  <c r="O661"/>
  <c r="N662"/>
  <c r="G958"/>
  <c r="F959"/>
  <c r="N663" l="1"/>
  <c r="O662"/>
  <c r="S660"/>
  <c r="R661"/>
  <c r="G959"/>
  <c r="F960"/>
  <c r="S661" l="1"/>
  <c r="R662"/>
  <c r="O663"/>
  <c r="N664"/>
  <c r="G960"/>
  <c r="F961"/>
  <c r="O664" l="1"/>
  <c r="N665"/>
  <c r="S662"/>
  <c r="R663"/>
  <c r="G961"/>
  <c r="F962"/>
  <c r="O665" l="1"/>
  <c r="N666"/>
  <c r="S663"/>
  <c r="R664"/>
  <c r="G962"/>
  <c r="F963"/>
  <c r="S664" l="1"/>
  <c r="R665"/>
  <c r="O666"/>
  <c r="N667"/>
  <c r="G963"/>
  <c r="F964"/>
  <c r="O667" l="1"/>
  <c r="N668"/>
  <c r="S665"/>
  <c r="R666"/>
  <c r="G964"/>
  <c r="F965"/>
  <c r="O668" l="1"/>
  <c r="N669"/>
  <c r="S666"/>
  <c r="R667"/>
  <c r="G965"/>
  <c r="F966"/>
  <c r="S667" l="1"/>
  <c r="R668"/>
  <c r="O669"/>
  <c r="N670"/>
  <c r="G966"/>
  <c r="F967"/>
  <c r="O670" l="1"/>
  <c r="N671"/>
  <c r="S668"/>
  <c r="R669"/>
  <c r="G967"/>
  <c r="F968"/>
  <c r="S669" l="1"/>
  <c r="R670"/>
  <c r="O671"/>
  <c r="N672"/>
  <c r="G968"/>
  <c r="F969"/>
  <c r="O672" l="1"/>
  <c r="N673"/>
  <c r="S670"/>
  <c r="R671"/>
  <c r="G969"/>
  <c r="F970"/>
  <c r="S671" l="1"/>
  <c r="R672"/>
  <c r="O673"/>
  <c r="N674"/>
  <c r="G970"/>
  <c r="F971"/>
  <c r="O674" l="1"/>
  <c r="N675"/>
  <c r="S672"/>
  <c r="R673"/>
  <c r="G971"/>
  <c r="F972"/>
  <c r="S673" l="1"/>
  <c r="R674"/>
  <c r="O675"/>
  <c r="N676"/>
  <c r="G972"/>
  <c r="F973"/>
  <c r="O676" l="1"/>
  <c r="N677"/>
  <c r="S674"/>
  <c r="R675"/>
  <c r="G973"/>
  <c r="F974"/>
  <c r="S675" l="1"/>
  <c r="R676"/>
  <c r="O677"/>
  <c r="N678"/>
  <c r="G974"/>
  <c r="F975"/>
  <c r="O678" l="1"/>
  <c r="N679"/>
  <c r="S676"/>
  <c r="R677"/>
  <c r="G975"/>
  <c r="F976"/>
  <c r="S677" l="1"/>
  <c r="R678"/>
  <c r="O679"/>
  <c r="N680"/>
  <c r="G976"/>
  <c r="F977"/>
  <c r="O680" l="1"/>
  <c r="N681"/>
  <c r="S678"/>
  <c r="R679"/>
  <c r="G977"/>
  <c r="F978"/>
  <c r="S679" l="1"/>
  <c r="R680"/>
  <c r="O681"/>
  <c r="N682"/>
  <c r="G978"/>
  <c r="F979"/>
  <c r="O682" l="1"/>
  <c r="N683"/>
  <c r="S680"/>
  <c r="R681"/>
  <c r="G979"/>
  <c r="F980"/>
  <c r="S681" l="1"/>
  <c r="R682"/>
  <c r="O683"/>
  <c r="N684"/>
  <c r="G980"/>
  <c r="F981"/>
  <c r="N685" l="1"/>
  <c r="O684"/>
  <c r="S682"/>
  <c r="R683"/>
  <c r="G981"/>
  <c r="F982"/>
  <c r="R684" l="1"/>
  <c r="S683"/>
  <c r="O685"/>
  <c r="N686"/>
  <c r="G982"/>
  <c r="F983"/>
  <c r="O686" l="1"/>
  <c r="N687"/>
  <c r="R685"/>
  <c r="S684"/>
  <c r="G983"/>
  <c r="F984"/>
  <c r="R686" l="1"/>
  <c r="S685"/>
  <c r="O687"/>
  <c r="N688"/>
  <c r="G984"/>
  <c r="F985"/>
  <c r="N689" l="1"/>
  <c r="O688"/>
  <c r="R687"/>
  <c r="S686"/>
  <c r="G985"/>
  <c r="F986"/>
  <c r="R688" l="1"/>
  <c r="S687"/>
  <c r="O689"/>
  <c r="N690"/>
  <c r="G986"/>
  <c r="F987"/>
  <c r="O690" l="1"/>
  <c r="N691"/>
  <c r="R689"/>
  <c r="S688"/>
  <c r="G987"/>
  <c r="F988"/>
  <c r="R690" l="1"/>
  <c r="S690" s="1"/>
  <c r="S689"/>
  <c r="O691"/>
  <c r="N692"/>
  <c r="G988"/>
  <c r="F989"/>
  <c r="O692" l="1"/>
  <c r="N693"/>
  <c r="G989"/>
  <c r="F990"/>
  <c r="O693" l="1"/>
  <c r="N694"/>
  <c r="G990"/>
  <c r="F991"/>
  <c r="O694" l="1"/>
  <c r="N695"/>
  <c r="G991"/>
  <c r="F992"/>
  <c r="O695" l="1"/>
  <c r="N696"/>
  <c r="G992"/>
  <c r="F993"/>
  <c r="O696" l="1"/>
  <c r="N697"/>
  <c r="G993"/>
  <c r="F994"/>
  <c r="O697" l="1"/>
  <c r="N698"/>
  <c r="G994"/>
  <c r="F995"/>
  <c r="O698" l="1"/>
  <c r="N699"/>
  <c r="G995"/>
  <c r="F996"/>
  <c r="O699" l="1"/>
  <c r="N700"/>
  <c r="G996"/>
  <c r="F997"/>
  <c r="O700" l="1"/>
  <c r="N701"/>
  <c r="G997"/>
  <c r="F998"/>
  <c r="O701" l="1"/>
  <c r="N702"/>
  <c r="G998"/>
  <c r="F999"/>
  <c r="O702" l="1"/>
  <c r="N703"/>
  <c r="G999"/>
  <c r="F1000"/>
  <c r="O703" l="1"/>
  <c r="N704"/>
  <c r="G1000"/>
  <c r="F1001"/>
  <c r="O704" l="1"/>
  <c r="N705"/>
  <c r="G1001"/>
  <c r="F1002"/>
  <c r="O705" l="1"/>
  <c r="N706"/>
  <c r="G1002"/>
  <c r="F1003"/>
  <c r="O706" l="1"/>
  <c r="N707"/>
  <c r="G1003"/>
  <c r="F1004"/>
  <c r="O707" l="1"/>
  <c r="N708"/>
  <c r="G1004"/>
  <c r="F1005"/>
  <c r="O708" l="1"/>
  <c r="N709"/>
  <c r="G1005"/>
  <c r="F1006"/>
  <c r="O709" l="1"/>
  <c r="N710"/>
  <c r="G1006"/>
  <c r="F1007"/>
  <c r="O710" l="1"/>
  <c r="N711"/>
  <c r="G1007"/>
  <c r="F1008"/>
  <c r="O711" l="1"/>
  <c r="N712"/>
  <c r="G1008"/>
  <c r="F1009"/>
  <c r="O712" l="1"/>
  <c r="N713"/>
  <c r="G1009"/>
  <c r="F1010"/>
  <c r="O713" l="1"/>
  <c r="N714"/>
  <c r="G1010"/>
  <c r="F1011"/>
  <c r="O714" l="1"/>
  <c r="N715"/>
  <c r="G1011"/>
  <c r="F1012"/>
  <c r="O715" l="1"/>
  <c r="N716"/>
  <c r="G1012"/>
  <c r="F1013"/>
  <c r="O716" l="1"/>
  <c r="N717"/>
  <c r="G1013"/>
  <c r="F1014"/>
  <c r="O717" l="1"/>
  <c r="N718"/>
  <c r="G1014"/>
  <c r="F1015"/>
  <c r="O718" l="1"/>
  <c r="N719"/>
  <c r="G1015"/>
  <c r="F1016"/>
  <c r="O719" l="1"/>
  <c r="N720"/>
  <c r="G1016"/>
  <c r="F1017"/>
  <c r="O720" l="1"/>
  <c r="N721"/>
  <c r="G1017"/>
  <c r="F1018"/>
  <c r="O721" l="1"/>
  <c r="N722"/>
  <c r="G1018"/>
  <c r="F1019"/>
  <c r="O722" l="1"/>
  <c r="N723"/>
  <c r="G1019"/>
  <c r="F1020"/>
  <c r="O723" l="1"/>
  <c r="N724"/>
  <c r="G1020"/>
  <c r="F1021"/>
  <c r="O724" l="1"/>
  <c r="N725"/>
  <c r="G1021"/>
  <c r="F1022"/>
  <c r="O725" l="1"/>
  <c r="N726"/>
  <c r="G1022"/>
  <c r="F1023"/>
  <c r="O726" l="1"/>
  <c r="N727"/>
  <c r="G1023"/>
  <c r="F1024"/>
  <c r="O727" l="1"/>
  <c r="N728"/>
  <c r="G1024"/>
  <c r="F1025"/>
  <c r="O728" l="1"/>
  <c r="N729"/>
  <c r="G1025"/>
  <c r="F1026"/>
  <c r="O729" l="1"/>
  <c r="N730"/>
  <c r="G1026"/>
  <c r="F1027"/>
  <c r="O730" l="1"/>
  <c r="N731"/>
  <c r="G1027"/>
  <c r="F1028"/>
  <c r="G1028" s="1"/>
  <c r="O731" l="1"/>
  <c r="N732"/>
  <c r="O732" l="1"/>
  <c r="N733"/>
  <c r="O733" l="1"/>
  <c r="N734"/>
  <c r="O734" l="1"/>
  <c r="N735"/>
  <c r="O735" l="1"/>
  <c r="N736"/>
  <c r="O736" l="1"/>
  <c r="N737"/>
  <c r="O737" l="1"/>
  <c r="N738"/>
  <c r="O738" l="1"/>
  <c r="N739"/>
  <c r="O739" l="1"/>
  <c r="N740"/>
  <c r="O740" l="1"/>
  <c r="N741"/>
  <c r="O741" l="1"/>
  <c r="N742"/>
  <c r="O742" l="1"/>
  <c r="N743"/>
  <c r="O743" l="1"/>
  <c r="N744"/>
  <c r="O744" l="1"/>
  <c r="N745"/>
  <c r="O745" l="1"/>
  <c r="N746"/>
  <c r="N747" l="1"/>
  <c r="O746"/>
  <c r="O747" l="1"/>
  <c r="N748"/>
  <c r="N749" l="1"/>
  <c r="O748"/>
  <c r="O749" l="1"/>
  <c r="N750"/>
  <c r="O750" l="1"/>
  <c r="N751"/>
  <c r="O751" l="1"/>
  <c r="N752"/>
  <c r="O752" l="1"/>
  <c r="N753"/>
  <c r="O753" l="1"/>
  <c r="N754"/>
  <c r="O754" l="1"/>
  <c r="N755"/>
  <c r="O755" l="1"/>
  <c r="N756"/>
  <c r="O756" l="1"/>
  <c r="N757"/>
  <c r="O757" l="1"/>
  <c r="N758"/>
  <c r="O758" l="1"/>
  <c r="N759"/>
  <c r="O759" l="1"/>
  <c r="N760"/>
  <c r="O760" l="1"/>
  <c r="N761"/>
  <c r="O761" l="1"/>
  <c r="N762"/>
  <c r="O762" l="1"/>
  <c r="N763"/>
  <c r="O763" l="1"/>
  <c r="N764"/>
  <c r="O764" l="1"/>
  <c r="N765"/>
  <c r="O765" l="1"/>
  <c r="N766"/>
  <c r="O766" l="1"/>
  <c r="N767"/>
  <c r="O767" l="1"/>
  <c r="N768"/>
  <c r="O768" l="1"/>
  <c r="N769"/>
  <c r="O769" l="1"/>
  <c r="N770"/>
  <c r="O770" l="1"/>
  <c r="N771"/>
  <c r="O771" l="1"/>
  <c r="N772"/>
  <c r="O772" l="1"/>
  <c r="N773"/>
  <c r="O773" l="1"/>
  <c r="N774"/>
  <c r="O774" l="1"/>
  <c r="N775"/>
  <c r="O775" l="1"/>
  <c r="N776"/>
  <c r="N777" l="1"/>
  <c r="O776"/>
  <c r="O777" l="1"/>
  <c r="N778"/>
  <c r="O778" l="1"/>
  <c r="N779"/>
  <c r="O779" l="1"/>
  <c r="N780"/>
  <c r="O780" l="1"/>
  <c r="N781"/>
  <c r="O781" l="1"/>
  <c r="N782"/>
  <c r="N783" l="1"/>
  <c r="O782"/>
  <c r="O783" l="1"/>
  <c r="N784"/>
  <c r="O784" l="1"/>
  <c r="N785"/>
  <c r="O785" l="1"/>
  <c r="N786"/>
  <c r="N787" l="1"/>
  <c r="O786"/>
  <c r="O787" l="1"/>
  <c r="N788"/>
  <c r="N789" l="1"/>
  <c r="O788"/>
  <c r="O789" l="1"/>
  <c r="N790"/>
  <c r="O790" l="1"/>
  <c r="N791"/>
  <c r="O791" l="1"/>
  <c r="N792"/>
  <c r="O792" l="1"/>
  <c r="N793"/>
  <c r="O793" l="1"/>
  <c r="N794"/>
  <c r="O794" l="1"/>
  <c r="N795"/>
  <c r="O795" l="1"/>
  <c r="N796"/>
  <c r="N797" l="1"/>
  <c r="O796"/>
  <c r="O797" l="1"/>
  <c r="N798"/>
  <c r="O798" l="1"/>
  <c r="N799"/>
  <c r="O799" l="1"/>
  <c r="N800"/>
  <c r="N801" l="1"/>
  <c r="O800"/>
  <c r="O801" l="1"/>
  <c r="N802"/>
  <c r="O802" l="1"/>
  <c r="N803"/>
  <c r="O803" l="1"/>
  <c r="N804"/>
  <c r="O804" l="1"/>
  <c r="N805"/>
  <c r="O805" l="1"/>
  <c r="N806"/>
  <c r="O806" l="1"/>
  <c r="N807"/>
  <c r="O807" l="1"/>
  <c r="N808"/>
  <c r="O808" l="1"/>
  <c r="N809"/>
  <c r="O809" l="1"/>
  <c r="N810"/>
  <c r="O810" l="1"/>
  <c r="N811"/>
  <c r="O811" l="1"/>
  <c r="N812"/>
  <c r="O812" l="1"/>
  <c r="N813"/>
  <c r="O813" l="1"/>
  <c r="N814"/>
  <c r="N815" l="1"/>
  <c r="O814"/>
  <c r="O815" l="1"/>
  <c r="N816"/>
  <c r="N817" l="1"/>
  <c r="O816"/>
  <c r="O817" l="1"/>
  <c r="N818"/>
  <c r="O818" l="1"/>
  <c r="N819"/>
  <c r="O819" l="1"/>
  <c r="N820"/>
  <c r="O820" l="1"/>
  <c r="N821"/>
  <c r="O821" l="1"/>
  <c r="N822"/>
  <c r="O822" l="1"/>
  <c r="N823"/>
  <c r="O823" l="1"/>
  <c r="N824"/>
  <c r="N825" l="1"/>
  <c r="O824"/>
  <c r="O825" l="1"/>
  <c r="N826"/>
  <c r="N827" l="1"/>
  <c r="O826"/>
  <c r="O827" l="1"/>
  <c r="N828"/>
  <c r="N829" l="1"/>
  <c r="O828"/>
  <c r="O829" l="1"/>
  <c r="N830"/>
  <c r="N831" l="1"/>
  <c r="O830"/>
  <c r="N832" l="1"/>
  <c r="O831"/>
  <c r="N833" l="1"/>
  <c r="O832"/>
  <c r="N834" l="1"/>
  <c r="O833"/>
  <c r="O834" l="1"/>
  <c r="N835"/>
  <c r="N836" l="1"/>
  <c r="O835"/>
  <c r="O836" l="1"/>
  <c r="N837"/>
  <c r="N838" l="1"/>
  <c r="O837"/>
  <c r="N839" l="1"/>
  <c r="O838"/>
  <c r="O839" l="1"/>
  <c r="N840"/>
  <c r="N841" l="1"/>
  <c r="O840"/>
  <c r="O841" l="1"/>
  <c r="N842"/>
  <c r="N843" l="1"/>
  <c r="O842"/>
  <c r="O843" l="1"/>
  <c r="N844"/>
  <c r="N845" l="1"/>
  <c r="O844"/>
  <c r="O845" l="1"/>
  <c r="N846"/>
  <c r="N847" l="1"/>
  <c r="O846"/>
  <c r="O847" l="1"/>
  <c r="N848"/>
  <c r="N849" l="1"/>
  <c r="O848"/>
  <c r="O849" l="1"/>
  <c r="N850"/>
  <c r="N851" l="1"/>
  <c r="O850"/>
  <c r="O851" l="1"/>
  <c r="N852"/>
  <c r="N853" l="1"/>
  <c r="O852"/>
  <c r="O853" l="1"/>
  <c r="N854"/>
  <c r="O854" l="1"/>
  <c r="N855"/>
  <c r="O855" l="1"/>
  <c r="N856"/>
  <c r="O856" l="1"/>
  <c r="N857"/>
  <c r="N858" l="1"/>
  <c r="O857"/>
  <c r="O858" l="1"/>
  <c r="N859"/>
  <c r="O859" l="1"/>
  <c r="N860"/>
  <c r="O860" l="1"/>
  <c r="N861"/>
  <c r="O861" l="1"/>
  <c r="N862"/>
  <c r="N863" l="1"/>
  <c r="O862"/>
  <c r="O863" l="1"/>
  <c r="N864"/>
  <c r="O864" l="1"/>
  <c r="N865"/>
  <c r="N866" l="1"/>
  <c r="O865"/>
  <c r="O866" l="1"/>
  <c r="N867"/>
  <c r="N868" l="1"/>
  <c r="O867"/>
  <c r="O868" l="1"/>
  <c r="N869"/>
  <c r="N870" l="1"/>
  <c r="O869"/>
  <c r="O870" l="1"/>
  <c r="N871"/>
  <c r="N872" l="1"/>
  <c r="O871"/>
  <c r="N873" l="1"/>
  <c r="O872"/>
  <c r="O873" l="1"/>
  <c r="N874"/>
  <c r="O874" l="1"/>
  <c r="N875"/>
  <c r="N876" l="1"/>
  <c r="O875"/>
  <c r="O876" l="1"/>
  <c r="N877"/>
  <c r="O877" l="1"/>
  <c r="N878"/>
  <c r="N879" l="1"/>
  <c r="O878"/>
  <c r="O879" l="1"/>
  <c r="N880"/>
  <c r="N881" l="1"/>
  <c r="O880"/>
  <c r="O881" l="1"/>
  <c r="N882"/>
  <c r="N883" l="1"/>
  <c r="O882"/>
  <c r="O883" l="1"/>
  <c r="N884"/>
  <c r="O884" l="1"/>
  <c r="N885"/>
  <c r="O885" l="1"/>
  <c r="N886"/>
  <c r="N887" l="1"/>
  <c r="O886"/>
  <c r="O887" l="1"/>
  <c r="N888"/>
  <c r="N889" l="1"/>
  <c r="O888"/>
  <c r="O889" l="1"/>
  <c r="N890"/>
  <c r="N891" l="1"/>
  <c r="O890"/>
  <c r="O891" l="1"/>
  <c r="N892"/>
  <c r="O892" l="1"/>
  <c r="N893"/>
  <c r="O893" l="1"/>
  <c r="N894"/>
  <c r="O894" l="1"/>
  <c r="N895"/>
  <c r="N896" l="1"/>
  <c r="O895"/>
  <c r="N897" l="1"/>
  <c r="O896"/>
  <c r="O897" l="1"/>
  <c r="N898"/>
  <c r="O898" l="1"/>
  <c r="N899"/>
  <c r="N900" l="1"/>
  <c r="O899"/>
  <c r="O900" l="1"/>
  <c r="N901"/>
  <c r="N902" l="1"/>
  <c r="O901"/>
  <c r="O902" l="1"/>
  <c r="N903"/>
  <c r="N904" l="1"/>
  <c r="O903"/>
  <c r="O904" l="1"/>
  <c r="N905"/>
  <c r="N906" l="1"/>
  <c r="O905"/>
  <c r="O906" l="1"/>
  <c r="N907"/>
  <c r="N908" l="1"/>
  <c r="O907"/>
  <c r="O908" l="1"/>
  <c r="N909"/>
  <c r="N910" l="1"/>
  <c r="O909"/>
  <c r="O910" l="1"/>
  <c r="N911"/>
  <c r="N912" l="1"/>
  <c r="O911"/>
  <c r="O912" l="1"/>
  <c r="N913"/>
  <c r="N914" l="1"/>
  <c r="O913"/>
  <c r="O914" l="1"/>
  <c r="N915"/>
  <c r="O915" l="1"/>
  <c r="N916"/>
  <c r="O916" l="1"/>
  <c r="N917"/>
  <c r="O917" l="1"/>
  <c r="N918"/>
  <c r="O918" l="1"/>
  <c r="N919"/>
  <c r="N920" l="1"/>
  <c r="O919"/>
  <c r="O920" l="1"/>
  <c r="N921"/>
  <c r="O921" l="1"/>
  <c r="N922"/>
  <c r="O922" l="1"/>
  <c r="N923"/>
  <c r="N924" l="1"/>
  <c r="O923"/>
  <c r="O924" l="1"/>
  <c r="N925"/>
  <c r="O925" l="1"/>
  <c r="N926"/>
  <c r="O926" l="1"/>
  <c r="N927"/>
  <c r="N928" l="1"/>
  <c r="O927"/>
  <c r="O928" l="1"/>
  <c r="N929"/>
  <c r="O929" l="1"/>
  <c r="N930"/>
  <c r="O930" l="1"/>
  <c r="N931"/>
  <c r="N932" l="1"/>
  <c r="O931"/>
  <c r="O932" l="1"/>
  <c r="N933"/>
  <c r="O933" l="1"/>
  <c r="N934"/>
  <c r="O934" l="1"/>
  <c r="N935"/>
  <c r="N936" l="1"/>
  <c r="O935"/>
  <c r="O936" l="1"/>
  <c r="N937"/>
  <c r="N938" l="1"/>
  <c r="O937"/>
  <c r="N939" l="1"/>
  <c r="O938"/>
  <c r="O939" l="1"/>
  <c r="N940"/>
  <c r="O940" l="1"/>
  <c r="N941"/>
  <c r="N942" l="1"/>
  <c r="O941"/>
  <c r="N943" l="1"/>
  <c r="O942"/>
  <c r="N944" l="1"/>
  <c r="O943"/>
  <c r="O944" l="1"/>
  <c r="N945"/>
  <c r="N946" l="1"/>
  <c r="O945"/>
  <c r="O946" l="1"/>
  <c r="N947"/>
  <c r="N948" l="1"/>
  <c r="O947"/>
  <c r="O948" l="1"/>
  <c r="N949"/>
  <c r="O949" l="1"/>
  <c r="N950"/>
  <c r="O950" l="1"/>
  <c r="N951"/>
  <c r="O951" l="1"/>
  <c r="N952"/>
  <c r="O952" l="1"/>
  <c r="N953"/>
  <c r="O953" l="1"/>
  <c r="N954"/>
  <c r="N955" l="1"/>
  <c r="O954"/>
  <c r="O955" l="1"/>
  <c r="N956"/>
  <c r="O956" l="1"/>
  <c r="N957"/>
  <c r="O957" l="1"/>
  <c r="N958"/>
  <c r="O958" l="1"/>
  <c r="N959"/>
  <c r="O959" l="1"/>
  <c r="N960"/>
  <c r="O960" l="1"/>
  <c r="N961"/>
  <c r="O961" l="1"/>
  <c r="N962"/>
  <c r="O962" l="1"/>
  <c r="N963"/>
  <c r="O963" l="1"/>
  <c r="N964"/>
  <c r="O964" l="1"/>
  <c r="N965"/>
  <c r="N966" l="1"/>
  <c r="O965"/>
  <c r="N967" l="1"/>
  <c r="O966"/>
  <c r="O967" l="1"/>
  <c r="N968"/>
  <c r="O968" l="1"/>
  <c r="N969"/>
  <c r="N970" l="1"/>
  <c r="O969"/>
  <c r="O970" l="1"/>
  <c r="N971"/>
  <c r="O971" l="1"/>
  <c r="N972"/>
  <c r="O972" l="1"/>
  <c r="N973"/>
  <c r="N974" l="1"/>
  <c r="O973"/>
  <c r="O974" l="1"/>
  <c r="N975"/>
  <c r="O975" l="1"/>
  <c r="N976"/>
  <c r="O976" l="1"/>
  <c r="N977"/>
  <c r="O977" l="1"/>
  <c r="N978"/>
  <c r="N979" l="1"/>
  <c r="O978"/>
  <c r="O979" l="1"/>
  <c r="N980"/>
  <c r="O980" l="1"/>
  <c r="N981"/>
  <c r="O981" l="1"/>
  <c r="N982"/>
  <c r="O982" l="1"/>
  <c r="N983"/>
  <c r="O983" l="1"/>
  <c r="N984"/>
  <c r="O984" l="1"/>
  <c r="N985"/>
  <c r="O985" l="1"/>
  <c r="N986"/>
  <c r="O986" l="1"/>
  <c r="N987"/>
  <c r="O987" l="1"/>
  <c r="N988"/>
  <c r="O988" l="1"/>
  <c r="N989"/>
  <c r="N990" l="1"/>
  <c r="O989"/>
  <c r="O990" l="1"/>
  <c r="N991"/>
  <c r="O991" l="1"/>
  <c r="N992"/>
  <c r="O992" l="1"/>
  <c r="N993"/>
  <c r="O993" l="1"/>
  <c r="N994"/>
  <c r="O994" l="1"/>
  <c r="N995"/>
  <c r="O995" l="1"/>
  <c r="N996"/>
  <c r="O996" l="1"/>
  <c r="N997"/>
  <c r="O997" l="1"/>
  <c r="N998"/>
  <c r="O998" l="1"/>
  <c r="N999"/>
  <c r="O999" l="1"/>
  <c r="N1000"/>
  <c r="O1000" l="1"/>
  <c r="N1001"/>
  <c r="O1001" l="1"/>
  <c r="N1002"/>
  <c r="O1002" l="1"/>
  <c r="N1003"/>
  <c r="O1003" l="1"/>
  <c r="N1004"/>
  <c r="O1004" l="1"/>
  <c r="N1005"/>
  <c r="O1005" l="1"/>
  <c r="N1006"/>
  <c r="O1006" l="1"/>
  <c r="N1007"/>
  <c r="O1007" l="1"/>
  <c r="N1008"/>
  <c r="O1008" l="1"/>
  <c r="N1009"/>
  <c r="O1009" l="1"/>
  <c r="N1010"/>
  <c r="O1010" l="1"/>
  <c r="N1011"/>
  <c r="O1011" l="1"/>
  <c r="N1012"/>
  <c r="O1012" l="1"/>
  <c r="N1013"/>
  <c r="O1013" l="1"/>
  <c r="N1014"/>
  <c r="O1014" l="1"/>
  <c r="N1015"/>
  <c r="O1015" l="1"/>
  <c r="N1016"/>
  <c r="O1016" l="1"/>
  <c r="N1017"/>
  <c r="O1017" l="1"/>
  <c r="N1018"/>
  <c r="O1018" l="1"/>
  <c r="N1019"/>
  <c r="O1019" l="1"/>
  <c r="N1020"/>
  <c r="O1020" l="1"/>
  <c r="N1021"/>
  <c r="O1021" l="1"/>
  <c r="N1022"/>
  <c r="O1022" l="1"/>
  <c r="N1023"/>
  <c r="O1023" l="1"/>
  <c r="N1024"/>
  <c r="O1024" l="1"/>
  <c r="N1025"/>
  <c r="O1025" l="1"/>
  <c r="N1026"/>
  <c r="O1026" l="1"/>
  <c r="N1027"/>
  <c r="O1027" l="1"/>
  <c r="N1028"/>
  <c r="O1028" s="1"/>
</calcChain>
</file>

<file path=xl/sharedStrings.xml><?xml version="1.0" encoding="utf-8"?>
<sst xmlns="http://schemas.openxmlformats.org/spreadsheetml/2006/main" count="3025" uniqueCount="539">
  <si>
    <t>炭素数</t>
    <phoneticPr fontId="4"/>
  </si>
  <si>
    <t>水素数</t>
    <phoneticPr fontId="4"/>
  </si>
  <si>
    <t>炭素質量数</t>
    <phoneticPr fontId="4"/>
  </si>
  <si>
    <t>水素質量数</t>
    <phoneticPr fontId="4"/>
  </si>
  <si>
    <t>総質量数</t>
    <phoneticPr fontId="4"/>
  </si>
  <si>
    <t>化学式</t>
    <phoneticPr fontId="4"/>
  </si>
  <si>
    <t>C11H24</t>
    <phoneticPr fontId="4"/>
  </si>
  <si>
    <t>C12H26</t>
    <phoneticPr fontId="4"/>
  </si>
  <si>
    <t>C13H28</t>
    <phoneticPr fontId="4"/>
  </si>
  <si>
    <t>C14H30</t>
    <phoneticPr fontId="4"/>
  </si>
  <si>
    <t>C15H32</t>
    <phoneticPr fontId="4"/>
  </si>
  <si>
    <t>C16H34</t>
    <phoneticPr fontId="4"/>
  </si>
  <si>
    <t>名称</t>
    <phoneticPr fontId="4"/>
  </si>
  <si>
    <t>ウンデカン</t>
  </si>
  <si>
    <t>ドデカン</t>
  </si>
  <si>
    <t>テトラメチルノナン</t>
  </si>
  <si>
    <t>ジメチルドデカン</t>
  </si>
  <si>
    <t>ジメチルトリデカン</t>
  </si>
  <si>
    <t>ジメチルテトラデカン</t>
  </si>
  <si>
    <t>C=12</t>
    <phoneticPr fontId="4"/>
  </si>
  <si>
    <t>O=16</t>
    <phoneticPr fontId="4"/>
  </si>
  <si>
    <t>日本の人口</t>
    <phoneticPr fontId="4"/>
  </si>
  <si>
    <t>人間一人が1日に排出するCO2の重量</t>
    <phoneticPr fontId="4"/>
  </si>
  <si>
    <t>kg</t>
    <phoneticPr fontId="4"/>
  </si>
  <si>
    <t>億人</t>
  </si>
  <si>
    <t>日本人全員が1日に排出するCO2の重量</t>
    <phoneticPr fontId="4"/>
  </si>
  <si>
    <t>上記の1年間分</t>
    <phoneticPr fontId="4"/>
  </si>
  <si>
    <t>環境庁が発表している日本のCO2排出量(2012年)</t>
    <phoneticPr fontId="4"/>
  </si>
  <si>
    <t>部屋の大きさ</t>
    <phoneticPr fontId="4"/>
  </si>
  <si>
    <t>幅</t>
    <phoneticPr fontId="4"/>
  </si>
  <si>
    <t>高さ</t>
    <phoneticPr fontId="4"/>
  </si>
  <si>
    <t>奥行</t>
    <phoneticPr fontId="4"/>
  </si>
  <si>
    <t>容量(m^3)</t>
    <phoneticPr fontId="4"/>
  </si>
  <si>
    <t>空気中に含まれる酸素の配合比率</t>
    <phoneticPr fontId="4"/>
  </si>
  <si>
    <t>配合比率</t>
    <phoneticPr fontId="4"/>
  </si>
  <si>
    <t>容量(リットル)</t>
    <phoneticPr fontId="4"/>
  </si>
  <si>
    <t>モル</t>
    <phoneticPr fontId="4"/>
  </si>
  <si>
    <t>重さ(g)</t>
    <phoneticPr fontId="4"/>
  </si>
  <si>
    <t>これを喰い尽す為に必要な炭素の重さは？</t>
    <phoneticPr fontId="4"/>
  </si>
  <si>
    <t>グラム</t>
    <phoneticPr fontId="4"/>
  </si>
  <si>
    <t>炭素数平均</t>
    <phoneticPr fontId="4"/>
  </si>
  <si>
    <t>それを灯油の重さにすると？</t>
    <phoneticPr fontId="4"/>
  </si>
  <si>
    <t>Fs[W/m/m]</t>
    <phoneticPr fontId="4"/>
  </si>
  <si>
    <t>A</t>
    <phoneticPr fontId="4"/>
  </si>
  <si>
    <t>σ</t>
    <phoneticPr fontId="4"/>
  </si>
  <si>
    <t>温室効果なしの場合</t>
    <phoneticPr fontId="4"/>
  </si>
  <si>
    <t>入射する太陽放射</t>
    <phoneticPr fontId="4"/>
  </si>
  <si>
    <t>ケルビン</t>
    <phoneticPr fontId="4"/>
  </si>
  <si>
    <t>温度</t>
    <phoneticPr fontId="4"/>
  </si>
  <si>
    <t>絶対零度</t>
    <phoneticPr fontId="4"/>
  </si>
  <si>
    <t>温室効果ありの場合</t>
    <phoneticPr fontId="4"/>
  </si>
  <si>
    <t>水蒸気</t>
    <phoneticPr fontId="4"/>
  </si>
  <si>
    <t>H20</t>
    <phoneticPr fontId="4"/>
  </si>
  <si>
    <t>二酸化炭素</t>
    <phoneticPr fontId="4"/>
  </si>
  <si>
    <t>CO2</t>
    <phoneticPr fontId="4"/>
  </si>
  <si>
    <t>塩素</t>
    <phoneticPr fontId="4"/>
  </si>
  <si>
    <t>HCI等</t>
    <phoneticPr fontId="4"/>
  </si>
  <si>
    <t>二酸化硫黄</t>
    <phoneticPr fontId="4"/>
  </si>
  <si>
    <t>SO2</t>
    <phoneticPr fontId="4"/>
  </si>
  <si>
    <t>窒素</t>
    <phoneticPr fontId="4"/>
  </si>
  <si>
    <t>水素</t>
    <phoneticPr fontId="4"/>
  </si>
  <si>
    <t>酸素</t>
    <phoneticPr fontId="4"/>
  </si>
  <si>
    <t>N2</t>
    <phoneticPr fontId="4"/>
  </si>
  <si>
    <t>H20</t>
    <phoneticPr fontId="4"/>
  </si>
  <si>
    <t>O2</t>
    <phoneticPr fontId="4"/>
  </si>
  <si>
    <t>水蒸気を除く合計</t>
    <phoneticPr fontId="4"/>
  </si>
  <si>
    <t>乾燥大気の比率</t>
    <phoneticPr fontId="4"/>
  </si>
  <si>
    <t>B=(2hc2/l5)(1/(e(hc/lkT)-1))</t>
    <phoneticPr fontId="4"/>
  </si>
  <si>
    <t xml:space="preserve">プランク定数h= </t>
    <phoneticPr fontId="4"/>
  </si>
  <si>
    <t>光速c(m/s)</t>
    <phoneticPr fontId="4"/>
  </si>
  <si>
    <t>ボルツマン定数k J/K</t>
    <phoneticPr fontId="4"/>
  </si>
  <si>
    <t>6.626*10^(-34)</t>
    <phoneticPr fontId="4"/>
  </si>
  <si>
    <t>3*10^8</t>
    <phoneticPr fontId="4"/>
  </si>
  <si>
    <t>1.38*10^(-23)</t>
    <phoneticPr fontId="4"/>
  </si>
  <si>
    <t>自然対数の底e</t>
    <phoneticPr fontId="4"/>
  </si>
  <si>
    <t>2hc2(Jm2/s)</t>
    <phoneticPr fontId="4"/>
  </si>
  <si>
    <t>hc/k(mK)</t>
    <phoneticPr fontId="4"/>
  </si>
  <si>
    <t>1.44*10^(-2)</t>
    <phoneticPr fontId="4"/>
  </si>
  <si>
    <t>黒体温度T</t>
  </si>
  <si>
    <t xml:space="preserve">1.193*10^(-16) </t>
    <phoneticPr fontId="4"/>
  </si>
  <si>
    <t>温室効果</t>
    <phoneticPr fontId="4"/>
  </si>
  <si>
    <t>f(大気層が地球の放射の73%を吸収)</t>
    <phoneticPr fontId="4"/>
  </si>
  <si>
    <t>CO2(PPM)</t>
    <phoneticPr fontId="4"/>
  </si>
  <si>
    <t>f</t>
    <phoneticPr fontId="4"/>
  </si>
  <si>
    <t xml:space="preserve">1バレル = 158.987295 リットル </t>
  </si>
  <si>
    <t xml:space="preserve">60ドル </t>
  </si>
  <si>
    <t>118.008025 円</t>
  </si>
  <si>
    <t>1リットル</t>
    <phoneticPr fontId="4"/>
  </si>
  <si>
    <t>16.8リットル</t>
    <phoneticPr fontId="4"/>
  </si>
  <si>
    <t>60kg で、748円</t>
    <phoneticPr fontId="4"/>
  </si>
  <si>
    <t>1kgでは</t>
    <phoneticPr fontId="4"/>
  </si>
  <si>
    <t>100gでは</t>
    <phoneticPr fontId="4"/>
  </si>
  <si>
    <t>海底生物の総炭素量(kg)</t>
    <phoneticPr fontId="4"/>
  </si>
  <si>
    <t>人間(体重60)の炭素量</t>
    <phoneticPr fontId="4"/>
  </si>
  <si>
    <t>一千万分の1</t>
    <phoneticPr fontId="4"/>
  </si>
  <si>
    <t>地球に存在する原油(kg)</t>
    <phoneticPr fontId="4"/>
  </si>
  <si>
    <t>2013年度合計(kg)</t>
    <phoneticPr fontId="4"/>
  </si>
  <si>
    <t>世界のCO2排出量</t>
    <phoneticPr fontId="4"/>
  </si>
  <si>
    <t>中国</t>
  </si>
  <si>
    <t>アメリカ</t>
  </si>
  <si>
    <t>インド</t>
  </si>
  <si>
    <t>ロシア</t>
  </si>
  <si>
    <t>日本</t>
  </si>
  <si>
    <t>ドイツ</t>
  </si>
  <si>
    <t>韓国</t>
  </si>
  <si>
    <t>カナダ</t>
  </si>
  <si>
    <t>イラン</t>
  </si>
  <si>
    <t>サウジアラビア</t>
  </si>
  <si>
    <t>イギリス</t>
  </si>
  <si>
    <t>ブラジル</t>
  </si>
  <si>
    <t>メキシコ</t>
  </si>
  <si>
    <t>インドネシア</t>
  </si>
  <si>
    <t>オーストラリア</t>
  </si>
  <si>
    <t>南アフリカ</t>
  </si>
  <si>
    <t>イタリア</t>
  </si>
  <si>
    <t>フランス</t>
  </si>
  <si>
    <t>トルコ</t>
  </si>
  <si>
    <t>ポーランド</t>
  </si>
  <si>
    <t>ウクライナ</t>
  </si>
  <si>
    <t>スペイン</t>
  </si>
  <si>
    <t>タイ</t>
  </si>
  <si>
    <t>台湾</t>
  </si>
  <si>
    <t>カザフスタン</t>
  </si>
  <si>
    <t>エジプト</t>
  </si>
  <si>
    <t>マレーシア</t>
  </si>
  <si>
    <t>アルゼンチン</t>
  </si>
  <si>
    <t>ベネズエラ</t>
  </si>
  <si>
    <t>オランダ</t>
  </si>
  <si>
    <t>アラブ首長国連邦</t>
  </si>
  <si>
    <t>ベトナム</t>
  </si>
  <si>
    <t>パキスタン</t>
  </si>
  <si>
    <t>イラク</t>
  </si>
  <si>
    <t>アルジェリア</t>
  </si>
  <si>
    <t>ウズベキスタン</t>
  </si>
  <si>
    <t>チェコ</t>
  </si>
  <si>
    <t>ベルギー</t>
  </si>
  <si>
    <t>クウェート</t>
  </si>
  <si>
    <t>フィリピン</t>
  </si>
  <si>
    <t>ルーマニア</t>
  </si>
  <si>
    <t>チリ</t>
  </si>
  <si>
    <t>ギリシャ</t>
  </si>
  <si>
    <t>カタール</t>
  </si>
  <si>
    <t>イスラエル</t>
  </si>
  <si>
    <t>ベラルーシ</t>
  </si>
  <si>
    <t>オマーン</t>
  </si>
  <si>
    <t>コロンビア</t>
  </si>
  <si>
    <t>オーストリア</t>
  </si>
  <si>
    <t>ナイジェリア</t>
  </si>
  <si>
    <t>トルクメニスタン</t>
  </si>
  <si>
    <t>バングラディッシュ</t>
  </si>
  <si>
    <t>モロッコ</t>
  </si>
  <si>
    <t>シンガポール</t>
  </si>
  <si>
    <t>フィンランド</t>
  </si>
  <si>
    <t>ポルトガル</t>
  </si>
  <si>
    <t>ペルー</t>
  </si>
  <si>
    <t>北朝鮮</t>
  </si>
  <si>
    <t>香港</t>
  </si>
  <si>
    <t>ブルガリア</t>
  </si>
  <si>
    <t>リビア</t>
  </si>
  <si>
    <t>セルビア</t>
  </si>
  <si>
    <t>ハンガリー</t>
  </si>
  <si>
    <t>スイス</t>
  </si>
  <si>
    <t>スウェーデン</t>
  </si>
  <si>
    <t>シリア</t>
  </si>
  <si>
    <t>デンマーク</t>
  </si>
  <si>
    <t>トリニダード・トバゴ</t>
  </si>
  <si>
    <t>ノルウェー</t>
  </si>
  <si>
    <t>アイルランド</t>
  </si>
  <si>
    <t>エクアドル</t>
  </si>
  <si>
    <t>ニュージーランド</t>
  </si>
  <si>
    <t>スロバキア</t>
  </si>
  <si>
    <t>アゼルバイジャン</t>
  </si>
  <si>
    <t>キューバ</t>
  </si>
  <si>
    <t>バーレーン</t>
  </si>
  <si>
    <t>チュニジア</t>
  </si>
  <si>
    <t>ヨルダン</t>
  </si>
  <si>
    <t>ボスニア・ヘルツェゴビナ</t>
  </si>
  <si>
    <t>レバノン</t>
  </si>
  <si>
    <t>イエメン</t>
  </si>
  <si>
    <t>ドミニカ共和国</t>
  </si>
  <si>
    <t>クロアチア</t>
  </si>
  <si>
    <t>アンゴラ</t>
  </si>
  <si>
    <t>エストニア</t>
  </si>
  <si>
    <t>ボリビア</t>
  </si>
  <si>
    <t>スリランカ</t>
  </si>
  <si>
    <t>スロベニア</t>
  </si>
  <si>
    <t>スーダン</t>
  </si>
  <si>
    <t>モンゴル</t>
  </si>
  <si>
    <t>リトアニア</t>
  </si>
  <si>
    <t>ガーナ</t>
  </si>
  <si>
    <t>ミャンマー</t>
  </si>
  <si>
    <t>ケニア</t>
  </si>
  <si>
    <t>グアテマラ</t>
  </si>
  <si>
    <t>ルクセンブルグ</t>
  </si>
  <si>
    <t>ジンバブエ</t>
  </si>
  <si>
    <t>パナマ</t>
  </si>
  <si>
    <t>キルギス</t>
  </si>
  <si>
    <t>タンザニア</t>
  </si>
  <si>
    <t>マケドニア</t>
  </si>
  <si>
    <t>ブルネイ</t>
  </si>
  <si>
    <t>ウルグアイ</t>
  </si>
  <si>
    <t>ホンデュラス</t>
  </si>
  <si>
    <t>コソボ</t>
  </si>
  <si>
    <t>エチオピア</t>
  </si>
  <si>
    <t>コートジボアール</t>
  </si>
  <si>
    <t>モルドバ</t>
  </si>
  <si>
    <t>ジャマイカ</t>
  </si>
  <si>
    <t>ラトビア</t>
  </si>
  <si>
    <t>グルジア</t>
  </si>
  <si>
    <t>コスタリカ</t>
  </si>
  <si>
    <t>キプロス</t>
  </si>
  <si>
    <t>エルサルバドル</t>
  </si>
  <si>
    <t>セネガル</t>
  </si>
  <si>
    <t>アルメニア</t>
  </si>
  <si>
    <t>カメルーン</t>
  </si>
  <si>
    <t>パラグアイ</t>
  </si>
  <si>
    <t>ベナン</t>
  </si>
  <si>
    <t>ネパール</t>
  </si>
  <si>
    <t>蘭領アンティル</t>
  </si>
  <si>
    <t>ボツワナ</t>
  </si>
  <si>
    <t>ニカラグア</t>
  </si>
  <si>
    <t>カンボジア</t>
  </si>
  <si>
    <t>アルバニア</t>
  </si>
  <si>
    <t>モーリシャス</t>
  </si>
  <si>
    <t>ナミビア</t>
  </si>
  <si>
    <t>ザンビア</t>
  </si>
  <si>
    <t>タジキスタン</t>
  </si>
  <si>
    <t>モザンビーク</t>
  </si>
  <si>
    <t>マルタ</t>
  </si>
  <si>
    <t>ガボン</t>
  </si>
  <si>
    <t>コンゴ民主共和国</t>
  </si>
  <si>
    <t>モンテネグロ</t>
  </si>
  <si>
    <t>コンゴ共和国</t>
  </si>
  <si>
    <t>ハイチ</t>
  </si>
  <si>
    <t>アイスランド</t>
  </si>
  <si>
    <t>トーゴ</t>
  </si>
  <si>
    <t>エリトリア</t>
  </si>
  <si>
    <t>ジブラルタル</t>
  </si>
  <si>
    <t>クレジット購入予算(億円)</t>
    <phoneticPr fontId="4"/>
  </si>
  <si>
    <t>[PDF]京都メカニズムクレジット取得事業 の概要について - 環境省</t>
  </si>
  <si>
    <t>https://www.env.go.jp/earth/ondanka/mechanism/credit/mat.pdf</t>
  </si>
  <si>
    <t>2006年(平成18年)</t>
    <phoneticPr fontId="4"/>
  </si>
  <si>
    <t>2007年(平成19年)</t>
    <phoneticPr fontId="4"/>
  </si>
  <si>
    <t>2008年(平成20年)</t>
    <phoneticPr fontId="4"/>
  </si>
  <si>
    <t>2009年(平成21年)</t>
    <phoneticPr fontId="4"/>
  </si>
  <si>
    <t>2010年(平成22年)</t>
    <phoneticPr fontId="4"/>
  </si>
  <si>
    <t>2011年(平成23年)</t>
    <phoneticPr fontId="4"/>
  </si>
  <si>
    <t>2012年(平成24年)</t>
    <phoneticPr fontId="4"/>
  </si>
  <si>
    <t>合計</t>
    <phoneticPr fontId="4"/>
  </si>
  <si>
    <t>インド</t>
    <phoneticPr fontId="4"/>
  </si>
  <si>
    <t>中国</t>
    <phoneticPr fontId="4"/>
  </si>
  <si>
    <t>メキシコ</t>
    <phoneticPr fontId="4"/>
  </si>
  <si>
    <t>韓国</t>
    <phoneticPr fontId="4"/>
  </si>
  <si>
    <t>ブラジル</t>
    <phoneticPr fontId="4"/>
  </si>
  <si>
    <t>契約クレジット量(万トン)</t>
    <phoneticPr fontId="4"/>
  </si>
  <si>
    <t>ウクライナ</t>
    <phoneticPr fontId="4"/>
  </si>
  <si>
    <t>チェコ</t>
    <phoneticPr fontId="4"/>
  </si>
  <si>
    <t>ラトビア</t>
    <phoneticPr fontId="4"/>
  </si>
  <si>
    <t>ポーランド</t>
    <phoneticPr fontId="4"/>
  </si>
  <si>
    <t>総計</t>
    <phoneticPr fontId="4"/>
  </si>
  <si>
    <t>累計</t>
    <phoneticPr fontId="4"/>
  </si>
  <si>
    <t>http://www.globalnote.jp/p-data-g/?dno=1120&amp;post_no=1621</t>
    <phoneticPr fontId="4"/>
  </si>
  <si>
    <t xml:space="preserve"> 「国勢調査」による。10月１日現在。ただし，昭和20年は「人口調査」（11月１日現在で沖縄県を除く），平成23～25年は「人口推計」（10月１日現在）による。</t>
  </si>
  <si>
    <t xml:space="preserve">  Data are based on the Population Census as of October 1.</t>
  </si>
  <si>
    <t xml:space="preserve">For 1945, however, based on  the Population Survey (excluding Okinawa Prefecture) as of November 1, and from 2011 to 2013, on the Population Estimates as of October 1. </t>
  </si>
  <si>
    <t>年次</t>
  </si>
  <si>
    <t xml:space="preserve"> Year</t>
  </si>
  <si>
    <t>人口</t>
  </si>
  <si>
    <t>Population  (1,000)</t>
  </si>
  <si>
    <t>総数</t>
  </si>
  <si>
    <t>0--14歳</t>
  </si>
  <si>
    <t>15--64</t>
  </si>
  <si>
    <t>65歳以上</t>
  </si>
  <si>
    <t>Total</t>
  </si>
  <si>
    <t xml:space="preserve">years old </t>
  </si>
  <si>
    <t xml:space="preserve">and over </t>
  </si>
  <si>
    <t>(B)</t>
  </si>
  <si>
    <t>(C)</t>
  </si>
  <si>
    <t>昭和15年</t>
  </si>
  <si>
    <t>平成2年</t>
  </si>
  <si>
    <t>(A)</t>
    <phoneticPr fontId="4"/>
  </si>
  <si>
    <t>年間合計電力
(単位:千kWh)</t>
  </si>
  <si>
    <t>概要</t>
  </si>
  <si>
    <t>回帰統計</t>
  </si>
  <si>
    <t>重相関 R</t>
  </si>
  <si>
    <t>重決定 R2</t>
  </si>
  <si>
    <t>補正 R2</t>
  </si>
  <si>
    <t>標準誤差</t>
  </si>
  <si>
    <t>観測数</t>
  </si>
  <si>
    <t>分散分析表</t>
  </si>
  <si>
    <t>回帰</t>
  </si>
  <si>
    <t>残差</t>
  </si>
  <si>
    <t>合計</t>
  </si>
  <si>
    <t>切片</t>
  </si>
  <si>
    <t>自由度</t>
  </si>
  <si>
    <t>変動</t>
  </si>
  <si>
    <t>分散</t>
  </si>
  <si>
    <t>観測された分散比</t>
  </si>
  <si>
    <t>有意 F</t>
  </si>
  <si>
    <t>係数</t>
  </si>
  <si>
    <t xml:space="preserve">t </t>
  </si>
  <si>
    <t>P-値</t>
  </si>
  <si>
    <t>下限 95%</t>
  </si>
  <si>
    <t>上限 95%</t>
  </si>
  <si>
    <t>下限 95.0%</t>
  </si>
  <si>
    <t>上限 95.0%</t>
  </si>
  <si>
    <t>X 値 1</t>
  </si>
  <si>
    <t>(B)+( C )</t>
    <phoneticPr fontId="4"/>
  </si>
  <si>
    <t>0-9</t>
    <phoneticPr fontId="4"/>
  </si>
  <si>
    <t>40-49</t>
    <phoneticPr fontId="4"/>
  </si>
  <si>
    <t>50-59</t>
    <phoneticPr fontId="4"/>
  </si>
  <si>
    <t>60-69</t>
    <phoneticPr fontId="4"/>
  </si>
  <si>
    <t>70-79</t>
    <phoneticPr fontId="4"/>
  </si>
  <si>
    <t>"10-19"</t>
    <phoneticPr fontId="4"/>
  </si>
  <si>
    <t xml:space="preserve"> </t>
  </si>
  <si>
    <t>構成比</t>
  </si>
  <si>
    <t>年少人口指数</t>
  </si>
  <si>
    <t>老年人口指数</t>
  </si>
  <si>
    <t>従属人口指数</t>
  </si>
  <si>
    <t>老年化指数</t>
  </si>
  <si>
    <t>Percentage by age structure</t>
  </si>
  <si>
    <t>Child dependency ratio</t>
  </si>
  <si>
    <t>Aged dependency ratio</t>
  </si>
  <si>
    <t>Dependency ratio</t>
  </si>
  <si>
    <t>Aging index</t>
  </si>
  <si>
    <r>
      <t>0--14</t>
    </r>
    <r>
      <rPr>
        <sz val="11"/>
        <rFont val="ＭＳ 明朝"/>
        <family val="1"/>
        <charset val="128"/>
      </rPr>
      <t>歳</t>
    </r>
  </si>
  <si>
    <r>
      <t>65</t>
    </r>
    <r>
      <rPr>
        <sz val="11"/>
        <rFont val="ＭＳ 明朝"/>
        <family val="1"/>
        <charset val="128"/>
      </rPr>
      <t>歳以上</t>
    </r>
  </si>
  <si>
    <t>(%)</t>
  </si>
  <si>
    <t>(A / B x 100)</t>
  </si>
  <si>
    <t>(C / B x 100)</t>
  </si>
  <si>
    <r>
      <t>((A + C) / B x 100)</t>
    </r>
    <r>
      <rPr>
        <sz val="11"/>
        <rFont val="ＭＳ 明朝"/>
        <family val="1"/>
        <charset val="128"/>
      </rPr>
      <t/>
    </r>
  </si>
  <si>
    <t>(C / A x 100)</t>
  </si>
  <si>
    <t>(A)</t>
  </si>
  <si>
    <t xml:space="preserve"> 0--4</t>
  </si>
  <si>
    <t xml:space="preserve"> 5--9</t>
  </si>
  <si>
    <t>10--14</t>
  </si>
  <si>
    <t>15--19</t>
  </si>
  <si>
    <t>20--24</t>
  </si>
  <si>
    <t>25--29</t>
  </si>
  <si>
    <t>30--34</t>
  </si>
  <si>
    <t>35--39</t>
  </si>
  <si>
    <t>40--44</t>
  </si>
  <si>
    <t>45--49</t>
  </si>
  <si>
    <t>50--54</t>
  </si>
  <si>
    <t>55--59</t>
  </si>
  <si>
    <t>60--64</t>
  </si>
  <si>
    <t>65--69</t>
  </si>
  <si>
    <t>70--74</t>
  </si>
  <si>
    <t>75--79</t>
  </si>
  <si>
    <t>80--84</t>
  </si>
  <si>
    <r>
      <t>85</t>
    </r>
    <r>
      <rPr>
        <sz val="11"/>
        <rFont val="ＭＳ 明朝"/>
        <family val="1"/>
        <charset val="128"/>
      </rPr>
      <t>歳以上</t>
    </r>
  </si>
  <si>
    <r>
      <t xml:space="preserve"> 0--14</t>
    </r>
    <r>
      <rPr>
        <sz val="11"/>
        <rFont val="ＭＳ 明朝"/>
        <family val="1"/>
        <charset val="128"/>
      </rPr>
      <t>歳</t>
    </r>
  </si>
  <si>
    <t>and over</t>
  </si>
  <si>
    <t>years old</t>
  </si>
  <si>
    <t>昭和15年</t>
    <rPh sb="0" eb="2">
      <t>ショウワ</t>
    </rPh>
    <rPh sb="4" eb="5">
      <t>ネン</t>
    </rPh>
    <phoneticPr fontId="13"/>
  </si>
  <si>
    <t>1940 1)</t>
  </si>
  <si>
    <t>20-29</t>
    <phoneticPr fontId="4"/>
  </si>
  <si>
    <t>30-39</t>
    <phoneticPr fontId="4"/>
  </si>
  <si>
    <t>80-</t>
    <phoneticPr fontId="4"/>
  </si>
  <si>
    <t>北海道</t>
    <phoneticPr fontId="4"/>
  </si>
  <si>
    <t>東北</t>
    <phoneticPr fontId="4"/>
  </si>
  <si>
    <t>東京</t>
    <phoneticPr fontId="4"/>
  </si>
  <si>
    <t>中部</t>
    <phoneticPr fontId="4"/>
  </si>
  <si>
    <t>北陸</t>
    <phoneticPr fontId="4"/>
  </si>
  <si>
    <t>関西</t>
    <phoneticPr fontId="4"/>
  </si>
  <si>
    <t>中国</t>
    <phoneticPr fontId="4"/>
  </si>
  <si>
    <t>四国</t>
    <phoneticPr fontId="4"/>
  </si>
  <si>
    <t>九州</t>
    <phoneticPr fontId="4"/>
  </si>
  <si>
    <t>沖縄</t>
    <phoneticPr fontId="4"/>
  </si>
  <si>
    <t>(t-CO2/kWh)</t>
  </si>
  <si>
    <t>千トン</t>
    <phoneticPr fontId="4"/>
  </si>
  <si>
    <t>トン</t>
    <phoneticPr fontId="4"/>
  </si>
  <si>
    <t>電力によるCO2総量</t>
    <phoneticPr fontId="4"/>
  </si>
  <si>
    <t>ところで1億トンで1500億円</t>
    <phoneticPr fontId="4"/>
  </si>
  <si>
    <t>比率→</t>
    <phoneticPr fontId="4"/>
  </si>
  <si>
    <t>34%程度</t>
    <phoneticPr fontId="4"/>
  </si>
  <si>
    <t>なんで、こんな書き方するんだろう？ 電車、自動車、発電所と書いて欲しい</t>
    <phoneticPr fontId="4"/>
  </si>
  <si>
    <t>仏が原発事故初試算　福島と同規模</t>
  </si>
  <si>
    <t>避難民１０万人 被害額５５兆円</t>
  </si>
  <si>
    <t>http://www.jcp.or.jp/akahata/aik12/2013-02-09/2013020901_03_1.html</t>
  </si>
  <si>
    <t>2013年の段階では原発一つも動いていなかったから</t>
    <phoneticPr fontId="4"/>
  </si>
  <si>
    <t>千キロワット時</t>
    <phoneticPr fontId="4"/>
  </si>
  <si>
    <t>4億8374万トン</t>
    <phoneticPr fontId="4"/>
  </si>
  <si>
    <t>2013 年度の我が国の温室効果ガスの総排出量は、13 億9,500 万トン（二酸化炭素（CO2）換算）。</t>
    <phoneticPr fontId="4"/>
  </si>
  <si>
    <t>西暦</t>
    <phoneticPr fontId="19"/>
  </si>
  <si>
    <t>人口</t>
    <phoneticPr fontId="19"/>
  </si>
  <si>
    <t>年間合計電力
(単位:千kWh)</t>
    <phoneticPr fontId="19"/>
  </si>
  <si>
    <t>単位時間(1時間)あたりの電力
(万キロワット時)</t>
    <phoneticPr fontId="19"/>
  </si>
  <si>
    <t>(単位:千kWh)</t>
    <phoneticPr fontId="19"/>
  </si>
  <si>
    <t>電力量</t>
    <phoneticPr fontId="19"/>
  </si>
  <si>
    <t>メイド量</t>
    <phoneticPr fontId="19"/>
  </si>
  <si>
    <t>年度</t>
  </si>
  <si>
    <t>項目</t>
    <rPh sb="0" eb="2">
      <t>コウモク</t>
    </rPh>
    <phoneticPr fontId="20"/>
  </si>
  <si>
    <t>北海道</t>
  </si>
  <si>
    <t>東北</t>
  </si>
  <si>
    <t>東京</t>
  </si>
  <si>
    <t>中部</t>
  </si>
  <si>
    <t>北陸</t>
  </si>
  <si>
    <t>関西</t>
  </si>
  <si>
    <t>四国</t>
  </si>
  <si>
    <t>九州</t>
  </si>
  <si>
    <t>沖縄</t>
  </si>
  <si>
    <t>全国計</t>
  </si>
  <si>
    <t>一般電気事業者・電灯</t>
  </si>
  <si>
    <t>-</t>
  </si>
  <si>
    <t>一般電気事業者・電力</t>
  </si>
  <si>
    <r>
      <t>昭和</t>
    </r>
    <r>
      <rPr>
        <sz val="9"/>
        <rFont val="Century"/>
        <family val="1"/>
      </rPr>
      <t>26</t>
    </r>
    <rPh sb="0" eb="2">
      <t>ショウワ</t>
    </rPh>
    <phoneticPr fontId="20"/>
  </si>
  <si>
    <t>一般電気事業者計</t>
  </si>
  <si>
    <t>(1951)</t>
  </si>
  <si>
    <t>その他電気事業者</t>
  </si>
  <si>
    <t>自家用</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</si>
  <si>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</si>
  <si>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</si>
  <si>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</si>
  <si>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</si>
  <si>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</si>
  <si>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</si>
  <si>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</si>
  <si>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</si>
  <si>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</si>
  <si>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</si>
  <si>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</si>
  <si>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</si>
  <si>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</si>
  <si>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</si>
  <si>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</si>
  <si>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</si>
  <si>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</si>
  <si>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</si>
  <si>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</si>
  <si>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</si>
  <si>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</si>
  <si>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</si>
  <si>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</si>
  <si>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</si>
  <si>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</si>
  <si>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</si>
  <si>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</si>
  <si>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</si>
  <si>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</si>
  <si>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</si>
  <si>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</si>
  <si>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</si>
  <si>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</si>
  <si>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</si>
  <si>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</si>
  <si>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</si>
  <si>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</si>
  <si>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平成元年</t>
  </si>
  <si>
    <t>(1989)</t>
  </si>
  <si>
    <t>(1990)</t>
  </si>
  <si>
    <t>(1991)</t>
  </si>
  <si>
    <t>…</t>
  </si>
  <si>
    <t>(1992)</t>
  </si>
  <si>
    <t>(1993)</t>
  </si>
  <si>
    <t>(1994)</t>
  </si>
  <si>
    <t>(1995)</t>
  </si>
  <si>
    <t>(1996)</t>
  </si>
  <si>
    <t>(1997)</t>
  </si>
  <si>
    <t>(1998)</t>
  </si>
  <si>
    <t>(1999)</t>
  </si>
  <si>
    <t>(2000)</t>
  </si>
  <si>
    <t>(2001)</t>
  </si>
  <si>
    <t>(2002)</t>
  </si>
  <si>
    <t>(2003)</t>
  </si>
  <si>
    <t>(2004)</t>
  </si>
  <si>
    <t>(2005)</t>
  </si>
  <si>
    <t>(2006)</t>
  </si>
  <si>
    <t>(2007)</t>
  </si>
  <si>
    <t>(2008)</t>
  </si>
  <si>
    <t>(2009)</t>
  </si>
  <si>
    <t>(2010)</t>
  </si>
  <si>
    <t>(単位:千kWh)</t>
  </si>
  <si>
    <t>年間</t>
    <phoneticPr fontId="19"/>
  </si>
  <si>
    <t>時間</t>
    <phoneticPr fontId="19"/>
  </si>
  <si>
    <t>エネルギー転換部門（発電所等）</t>
  </si>
  <si>
    <t>産業部門（工場等）</t>
  </si>
  <si>
    <t>運輸部門（自動車等）</t>
  </si>
  <si>
    <t>業務その他部門（商業・サービス・事務所等）</t>
  </si>
  <si>
    <t>家庭部門</t>
  </si>
  <si>
    <t>工業プロセス</t>
  </si>
  <si>
    <t>廃棄物（消却等）</t>
  </si>
  <si>
    <t>その他部門</t>
  </si>
  <si>
    <t>年間合計電力(単位：千kWh)</t>
    <phoneticPr fontId="4"/>
  </si>
  <si>
    <t>計算がしにくいので、1000000000で割る</t>
    <phoneticPr fontId="4"/>
  </si>
  <si>
    <t>【第211-1-1】最終エネルギー消費と実質GDPの推移</t>
    <phoneticPr fontId="26"/>
  </si>
  <si>
    <t>（単位：1018J）</t>
    <phoneticPr fontId="26"/>
  </si>
  <si>
    <t>年度</t>
    <phoneticPr fontId="26"/>
  </si>
  <si>
    <t>年度
表記</t>
    <phoneticPr fontId="26"/>
  </si>
  <si>
    <t>産業部門</t>
    <phoneticPr fontId="26"/>
  </si>
  <si>
    <t>民生部門</t>
    <phoneticPr fontId="26"/>
  </si>
  <si>
    <t>家庭部門</t>
    <phoneticPr fontId="26"/>
  </si>
  <si>
    <t>業務他部門</t>
    <phoneticPr fontId="26"/>
  </si>
  <si>
    <t>運輸部門</t>
    <phoneticPr fontId="26"/>
  </si>
  <si>
    <t>実質GDP
(単位：兆円、
2005年価格)</t>
    <phoneticPr fontId="26"/>
  </si>
  <si>
    <t>05</t>
    <phoneticPr fontId="26"/>
  </si>
  <si>
    <t>伸び</t>
    <phoneticPr fontId="26"/>
  </si>
  <si>
    <t>シェア</t>
    <phoneticPr fontId="26"/>
  </si>
  <si>
    <t>(注１)Ｊ(ジュール)＝エネルギーの大きさを示す指標の一つで、１ＭＪ＝0.0258×10-3原油換算kl 。</t>
    <phoneticPr fontId="26"/>
  </si>
  <si>
    <t>(注２)｢総合エネルギー統計｣は、1990年度以降の数値について算出方法が変更されている。</t>
    <phoneticPr fontId="26"/>
  </si>
  <si>
    <t>(注３)構成比は端数処理(四捨五入)の関係で合計が100％とならないことがある。</t>
    <phoneticPr fontId="26"/>
  </si>
  <si>
    <t>出典：資源エネルギー庁「総合エネルギー統計」、内閣府「国民経済計算」、日本エネルギー経済研究所「エネルギー・経済統計要覧」を基に作成</t>
    <rPh sb="0" eb="2">
      <t>シュッテン</t>
    </rPh>
    <rPh sb="62" eb="63">
      <t>モト</t>
    </rPh>
    <rPh sb="64" eb="66">
      <t>サクセイ</t>
    </rPh>
    <phoneticPr fontId="26"/>
  </si>
  <si>
    <t>最終エネルギー消費(10^18)</t>
    <phoneticPr fontId="4"/>
  </si>
  <si>
    <t>最終エネルギー消費量</t>
    <phoneticPr fontId="4"/>
  </si>
  <si>
    <t>http://www.jccca.org/chart/chart04_05.html</t>
    <phoneticPr fontId="4"/>
  </si>
  <si>
    <t>人口</t>
    <phoneticPr fontId="4"/>
  </si>
  <si>
    <t>西暦</t>
  </si>
  <si>
    <t>16年遅延モデルを使った最終エネルギー消費とCO2排出量</t>
  </si>
  <si>
    <t>国内CO2排出量の推移と最終エネルギー消費量の関係</t>
  </si>
  <si>
    <t>国内CO2排出量の推移と最終エネルギー消費量との関係</t>
    <phoneticPr fontId="4"/>
  </si>
  <si>
    <t>(赤字はCO2排出量から算出した、最終エネルギー消費量の推定値)</t>
    <phoneticPr fontId="4"/>
  </si>
  <si>
    <t>最終エネルギー消費量(2)</t>
    <phoneticPr fontId="4"/>
  </si>
  <si>
    <t>人口(16年遅延)</t>
    <phoneticPr fontId="19"/>
  </si>
  <si>
    <t>X=人口(16年遅延), Y=国内CO2排出量の推移(赤字は最終エネルギー消費量(2)から算出した推定値)</t>
    <phoneticPr fontId="4"/>
  </si>
  <si>
    <t>国内CO2排出量の推移(赤字は最終エネルギー消費量(2)から算出した推定値、青字は人口(16年遅延)から算出した推定値)</t>
    <phoneticPr fontId="4"/>
  </si>
  <si>
    <t>1990を基準とした場合の比率</t>
    <phoneticPr fontId="4"/>
  </si>
  <si>
    <t>国内CO2排出量の推移(青字は人口(16年遅延)から算出した推定値)</t>
    <phoneticPr fontId="4"/>
  </si>
  <si>
    <t>1次エネルギー</t>
    <phoneticPr fontId="4"/>
  </si>
  <si>
    <t>原子力</t>
    <phoneticPr fontId="4"/>
  </si>
  <si>
    <t>水力、新エネ等</t>
    <phoneticPr fontId="4"/>
  </si>
  <si>
    <t>天然ガス</t>
    <phoneticPr fontId="4"/>
  </si>
  <si>
    <t>石油</t>
    <phoneticPr fontId="4"/>
  </si>
  <si>
    <t>石炭</t>
    <phoneticPr fontId="4"/>
  </si>
  <si>
    <t>最終エネルギー</t>
    <phoneticPr fontId="4"/>
  </si>
  <si>
    <t>家庭用</t>
    <phoneticPr fontId="4"/>
  </si>
  <si>
    <t>業務用</t>
    <phoneticPr fontId="4"/>
  </si>
  <si>
    <t>旅客用</t>
    <phoneticPr fontId="4"/>
  </si>
  <si>
    <t>貨物用</t>
    <phoneticPr fontId="4"/>
  </si>
  <si>
    <t>産業用</t>
    <phoneticPr fontId="4"/>
  </si>
  <si>
    <t>最終エネルギー消費(10^18) 16年遅延モデル</t>
    <phoneticPr fontId="4"/>
  </si>
  <si>
    <t>人口(千人)</t>
    <phoneticPr fontId="4"/>
  </si>
  <si>
    <r>
      <t>人口(黒色</t>
    </r>
    <r>
      <rPr>
        <sz val="11"/>
        <color theme="1"/>
        <rFont val="ＭＳ Ｐゴシック"/>
        <family val="2"/>
        <charset val="128"/>
        <scheme val="minor"/>
      </rPr>
      <t>は実測、橙色は人口シミュレータ)</t>
    </r>
    <phoneticPr fontId="19"/>
  </si>
  <si>
    <r>
      <t>単位時間(1時間)あたりの電力</t>
    </r>
    <r>
      <rPr>
        <sz val="11"/>
        <color theme="1"/>
        <rFont val="ＭＳ Ｐゴシック"/>
        <family val="2"/>
        <charset val="128"/>
        <scheme val="minor"/>
      </rPr>
      <t>(橙色はシミュレータ結果を反映したもの)</t>
    </r>
    <r>
      <rPr>
        <sz val="11"/>
        <color theme="1"/>
        <rFont val="ＭＳ Ｐゴシック"/>
        <family val="2"/>
        <charset val="128"/>
        <scheme val="minor"/>
      </rPr>
      <t xml:space="preserve">
(万キロワット時)</t>
    </r>
    <phoneticPr fontId="19"/>
  </si>
  <si>
    <r>
      <t>人口(16年遅延)</t>
    </r>
    <r>
      <rPr>
        <sz val="11"/>
        <color theme="1"/>
        <rFont val="ＭＳ Ｐゴシック"/>
        <family val="2"/>
        <charset val="128"/>
        <scheme val="minor"/>
      </rPr>
      <t>(実測とシミュレータを同時に記載して、16年遅延)</t>
    </r>
    <phoneticPr fontId="19"/>
  </si>
  <si>
    <t>合計電力(正規化）</t>
    <rPh sb="0" eb="2">
      <t>ゴウケイ</t>
    </rPh>
    <rPh sb="2" eb="4">
      <t>デンリョク</t>
    </rPh>
    <rPh sb="5" eb="8">
      <t>セイキカ</t>
    </rPh>
    <phoneticPr fontId="19"/>
  </si>
  <si>
    <t>人口(正規化）</t>
    <rPh sb="0" eb="2">
      <t>ジンコウ</t>
    </rPh>
    <rPh sb="3" eb="6">
      <t>セイキカ</t>
    </rPh>
    <phoneticPr fontId="19"/>
  </si>
  <si>
    <t>家庭向け電力だけ</t>
    <phoneticPr fontId="19"/>
  </si>
  <si>
    <t>単位時間あたりのメイド数(単位:億人)(96.91666667ワット時)</t>
    <phoneticPr fontId="19"/>
  </si>
  <si>
    <t>産業用電力(前記2つの差)</t>
    <phoneticPr fontId="19"/>
  </si>
</sst>
</file>

<file path=xl/styles.xml><?xml version="1.0" encoding="utf-8"?>
<styleSheet xmlns="http://schemas.openxmlformats.org/spreadsheetml/2006/main">
  <numFmts count="16">
    <numFmt numFmtId="176" formatCode="0_ "/>
    <numFmt numFmtId="177" formatCode="0.000_ "/>
    <numFmt numFmtId="178" formatCode="0_);[Red]\(0\)"/>
    <numFmt numFmtId="179" formatCode="0.0000000_);[Red]\(0.0000000\)"/>
    <numFmt numFmtId="180" formatCode="&quot;a)&quot;#,##0"/>
    <numFmt numFmtId="181" formatCode="#,##0.0"/>
    <numFmt numFmtId="182" formatCode="&quot;b)&quot;#,##0"/>
    <numFmt numFmtId="183" formatCode="&quot;c)&quot;#,##0"/>
    <numFmt numFmtId="184" formatCode="0.00_);[Red]\(0.00\)"/>
    <numFmt numFmtId="185" formatCode="0.000_);[Red]\(0.000\)"/>
    <numFmt numFmtId="186" formatCode="0.00_ "/>
    <numFmt numFmtId="187" formatCode="0.0%"/>
    <numFmt numFmtId="188" formatCode="#,##0.0000000000000000_ ;[Red]\-#,##0.0000000000000000\ "/>
    <numFmt numFmtId="189" formatCode="#,##0.0;[Red]\-#,##0.0"/>
    <numFmt numFmtId="190" formatCode="0.00_);[Red]\-0.00_)"/>
    <numFmt numFmtId="191" formatCode="0.0_ "/>
  </numFmts>
  <fonts count="3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b/>
      <sz val="11"/>
      <color theme="1"/>
      <name val="ＭＳ Ｐゴシック"/>
      <family val="3"/>
      <charset val="128"/>
      <scheme val="minor"/>
    </font>
    <font>
      <sz val="14"/>
      <color rgb="FF222222"/>
      <name val="Arial"/>
      <family val="2"/>
    </font>
    <font>
      <sz val="10.5"/>
      <color theme="1"/>
      <name val="ＭＳ 明朝"/>
      <family val="1"/>
      <charset val="128"/>
    </font>
    <font>
      <sz val="9"/>
      <color rgb="FF375471"/>
      <name val="Arial"/>
      <family val="2"/>
    </font>
    <font>
      <sz val="9"/>
      <color rgb="FF375471"/>
      <name val="ＭＳ Ｐゴシック"/>
      <family val="3"/>
      <charset val="128"/>
      <scheme val="minor"/>
    </font>
    <font>
      <sz val="8"/>
      <color rgb="FFBD0000"/>
      <name val="ＭＳ Ｐゴシック"/>
      <family val="3"/>
      <charset val="128"/>
      <scheme val="minor"/>
    </font>
    <font>
      <sz val="11"/>
      <name val="ＭＳ 明朝"/>
      <family val="1"/>
      <charset val="128"/>
    </font>
    <font>
      <sz val="6"/>
      <name val="ＭＳ 明朝"/>
      <family val="1"/>
      <charset val="128"/>
    </font>
    <font>
      <sz val="11"/>
      <name val="Times New Roman"/>
      <family val="1"/>
    </font>
    <font>
      <sz val="11"/>
      <name val="ＭＳ ゴシック"/>
      <family val="3"/>
      <charset val="128"/>
    </font>
    <font>
      <sz val="11"/>
      <color theme="1"/>
      <name val="ＭＳ Ｐゴシック"/>
      <family val="3"/>
      <charset val="128"/>
      <scheme val="minor"/>
    </font>
    <font>
      <b/>
      <sz val="13.2"/>
      <color rgb="FF000000"/>
      <name val="Arial"/>
      <family val="2"/>
    </font>
    <font>
      <b/>
      <sz val="15.4"/>
      <color rgb="FF000000"/>
      <name val="Arial"/>
      <family val="2"/>
    </font>
    <font>
      <sz val="6"/>
      <name val="ＭＳ Ｐゴシック"/>
      <family val="2"/>
      <charset val="128"/>
      <scheme val="minor"/>
    </font>
    <font>
      <sz val="11"/>
      <name val="ＭＳ Ｐゴシック"/>
      <family val="3"/>
      <charset val="128"/>
    </font>
    <font>
      <sz val="10"/>
      <name val="ＭＳ Ｐ明朝"/>
      <family val="1"/>
      <charset val="128"/>
    </font>
    <font>
      <sz val="9"/>
      <name val="ＭＳ Ｐ明朝"/>
      <family val="1"/>
      <charset val="128"/>
    </font>
    <font>
      <sz val="9"/>
      <name val="Century"/>
      <family val="1"/>
    </font>
    <font>
      <sz val="9"/>
      <name val="ＭＳ Ｐゴシック"/>
      <family val="3"/>
      <charset val="128"/>
    </font>
    <font>
      <sz val="13.2"/>
      <color rgb="FF333333"/>
      <name val="ＭＳ Ｐゴシック"/>
      <family val="3"/>
      <charset val="128"/>
      <scheme val="minor"/>
    </font>
    <font>
      <sz val="6"/>
      <name val="ＭＳ Ｐ明朝"/>
      <family val="1"/>
      <charset val="128"/>
    </font>
    <font>
      <sz val="12"/>
      <name val="ＭＳ Ｐゴシック"/>
      <family val="3"/>
      <charset val="128"/>
    </font>
    <font>
      <sz val="11"/>
      <color indexed="10"/>
      <name val="ＭＳ Ｐゴシック"/>
      <family val="3"/>
      <charset val="128"/>
    </font>
    <font>
      <sz val="14"/>
      <name val="ＭＳ 明朝"/>
      <family val="1"/>
      <charset val="128"/>
    </font>
    <font>
      <b/>
      <sz val="11"/>
      <name val="ＭＳ Ｐゴシック"/>
      <family val="3"/>
      <charset val="128"/>
    </font>
    <font>
      <sz val="11"/>
      <color rgb="FFFF0000"/>
      <name val="ＭＳ Ｐゴシック"/>
      <family val="2"/>
      <scheme val="minor"/>
    </font>
    <font>
      <b/>
      <sz val="11"/>
      <color rgb="FFFF0000"/>
      <name val="ＭＳ Ｐゴシック"/>
      <family val="3"/>
      <charset val="128"/>
      <scheme val="minor"/>
    </font>
    <font>
      <b/>
      <sz val="10"/>
      <color theme="3"/>
      <name val="ＭＳ Ｐゴシック"/>
      <family val="3"/>
      <charset val="128"/>
      <scheme val="minor"/>
    </font>
    <font>
      <sz val="11"/>
      <color rgb="FF00B050"/>
      <name val="ＭＳ Ｐゴシック"/>
      <family val="2"/>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3"/>
      <charset val="128"/>
    </font>
    <font>
      <b/>
      <sz val="11"/>
      <color theme="9" tint="-0.249977111117893"/>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rgb="FFDDDDDD"/>
        <bgColor indexed="64"/>
      </patternFill>
    </fill>
  </fills>
  <borders count="48">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medium">
        <color indexed="64"/>
      </top>
      <bottom style="thin">
        <color indexed="64"/>
      </bottom>
      <diagonal/>
    </border>
    <border>
      <left/>
      <right style="thin">
        <color indexed="64"/>
      </right>
      <top style="thick">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ck">
        <color indexed="64"/>
      </bottom>
      <diagonal/>
    </border>
    <border>
      <left/>
      <right style="thin">
        <color indexed="64"/>
      </right>
      <top/>
      <bottom style="thick">
        <color indexed="64"/>
      </bottom>
      <diagonal/>
    </border>
    <border>
      <left/>
      <right/>
      <top style="thick">
        <color indexed="64"/>
      </top>
      <bottom/>
      <diagonal/>
    </border>
    <border>
      <left style="dotted">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12">
    <xf numFmtId="0" fontId="0" fillId="0" borderId="0"/>
    <xf numFmtId="0" fontId="5" fillId="0" borderId="0" applyNumberFormat="0" applyFill="0" applyBorder="0" applyAlignment="0" applyProtection="0"/>
    <xf numFmtId="0" fontId="12" fillId="0" borderId="0"/>
    <xf numFmtId="38" fontId="12" fillId="0" borderId="0" applyFont="0" applyFill="0" applyBorder="0" applyAlignment="0" applyProtection="0"/>
    <xf numFmtId="0" fontId="3" fillId="0" borderId="0">
      <alignment vertical="center"/>
    </xf>
    <xf numFmtId="0" fontId="20" fillId="0" borderId="0"/>
    <xf numFmtId="38" fontId="20" fillId="0" borderId="0" applyFont="0" applyFill="0" applyBorder="0" applyAlignment="0" applyProtection="0"/>
    <xf numFmtId="0" fontId="21" fillId="0" borderId="0"/>
    <xf numFmtId="9" fontId="21" fillId="0" borderId="0" applyFont="0" applyFill="0" applyBorder="0" applyAlignment="0" applyProtection="0"/>
    <xf numFmtId="38" fontId="21" fillId="0" borderId="0" applyFont="0" applyFill="0" applyBorder="0" applyAlignment="0" applyProtection="0"/>
    <xf numFmtId="0" fontId="29" fillId="0" borderId="0"/>
    <xf numFmtId="0" fontId="2" fillId="0" borderId="0">
      <alignment vertical="center"/>
    </xf>
  </cellStyleXfs>
  <cellXfs count="280">
    <xf numFmtId="0" fontId="0" fillId="0" borderId="0" xfId="0"/>
    <xf numFmtId="0" fontId="0" fillId="0" borderId="0" xfId="0" applyNumberFormat="1" applyAlignment="1">
      <alignment wrapText="1"/>
    </xf>
    <xf numFmtId="0" fontId="0" fillId="0" borderId="1" xfId="0" applyNumberFormat="1" applyBorder="1" applyAlignment="1">
      <alignment wrapText="1"/>
    </xf>
    <xf numFmtId="0" fontId="5" fillId="0" borderId="1" xfId="1" applyNumberFormat="1" applyBorder="1" applyAlignment="1">
      <alignment wrapText="1"/>
    </xf>
    <xf numFmtId="0" fontId="0" fillId="0" borderId="0" xfId="0" applyAlignment="1">
      <alignment wrapText="1"/>
    </xf>
    <xf numFmtId="0" fontId="6" fillId="0" borderId="0" xfId="0" applyFont="1" applyAlignment="1">
      <alignment wrapText="1"/>
    </xf>
    <xf numFmtId="0" fontId="7" fillId="0" borderId="0" xfId="0" applyFont="1" applyAlignment="1">
      <alignment vertical="center"/>
    </xf>
    <xf numFmtId="0" fontId="0" fillId="0" borderId="0" xfId="0" applyAlignment="1">
      <alignment vertical="center"/>
    </xf>
    <xf numFmtId="3" fontId="0" fillId="0" borderId="0" xfId="0" applyNumberFormat="1"/>
    <xf numFmtId="176" fontId="0" fillId="0" borderId="0" xfId="0" applyNumberFormat="1"/>
    <xf numFmtId="177" fontId="0" fillId="0" borderId="0" xfId="0" applyNumberFormat="1"/>
    <xf numFmtId="178" fontId="0" fillId="0" borderId="0" xfId="0" applyNumberFormat="1"/>
    <xf numFmtId="179" fontId="0" fillId="0" borderId="0" xfId="0" applyNumberFormat="1"/>
    <xf numFmtId="3" fontId="8" fillId="0" borderId="0" xfId="0" applyNumberFormat="1" applyFont="1"/>
    <xf numFmtId="0" fontId="8" fillId="0" borderId="0" xfId="0" applyFont="1"/>
    <xf numFmtId="4" fontId="9" fillId="2" borderId="0" xfId="0" applyNumberFormat="1" applyFont="1" applyFill="1" applyAlignment="1">
      <alignment horizontal="right"/>
    </xf>
    <xf numFmtId="4" fontId="9" fillId="0" borderId="0" xfId="0" applyNumberFormat="1" applyFont="1"/>
    <xf numFmtId="0" fontId="10" fillId="0" borderId="0" xfId="0" applyFont="1" applyAlignment="1">
      <alignment horizontal="right" indent="1"/>
    </xf>
    <xf numFmtId="0" fontId="5" fillId="0" borderId="0" xfId="1" applyAlignment="1"/>
    <xf numFmtId="4" fontId="10" fillId="0" borderId="0" xfId="0" applyNumberFormat="1" applyFont="1" applyAlignment="1">
      <alignment horizontal="right" indent="1"/>
    </xf>
    <xf numFmtId="0" fontId="11" fillId="0" borderId="0" xfId="0" applyFont="1" applyAlignment="1">
      <alignment horizontal="right" indent="1"/>
    </xf>
    <xf numFmtId="0" fontId="5" fillId="0" borderId="0" xfId="1"/>
    <xf numFmtId="4" fontId="0" fillId="0" borderId="0" xfId="0" applyNumberFormat="1"/>
    <xf numFmtId="9" fontId="11" fillId="0" borderId="0" xfId="0" applyNumberFormat="1" applyFont="1" applyAlignment="1">
      <alignment horizontal="right" indent="1"/>
    </xf>
    <xf numFmtId="0" fontId="0" fillId="0" borderId="0" xfId="0" applyFill="1" applyBorder="1" applyAlignment="1"/>
    <xf numFmtId="0" fontId="0" fillId="0" borderId="2" xfId="0" applyFill="1" applyBorder="1" applyAlignment="1"/>
    <xf numFmtId="0" fontId="0" fillId="0" borderId="3" xfId="0" applyFont="1" applyFill="1" applyBorder="1" applyAlignment="1">
      <alignment horizontal="center"/>
    </xf>
    <xf numFmtId="0" fontId="0" fillId="0" borderId="3" xfId="0" applyFont="1" applyFill="1" applyBorder="1" applyAlignment="1">
      <alignment horizontal="centerContinuous"/>
    </xf>
    <xf numFmtId="56" fontId="0" fillId="0" borderId="0" xfId="0" applyNumberFormat="1"/>
    <xf numFmtId="0" fontId="14" fillId="0" borderId="4" xfId="2" applyFont="1" applyFill="1" applyBorder="1" applyAlignment="1">
      <alignment vertical="top" wrapText="1"/>
    </xf>
    <xf numFmtId="0" fontId="14" fillId="0" borderId="0" xfId="2" applyFont="1" applyFill="1" applyBorder="1" applyAlignment="1">
      <alignment horizontal="centerContinuous" vertical="top" wrapText="1"/>
    </xf>
    <xf numFmtId="0" fontId="14" fillId="0" borderId="5" xfId="2" applyFont="1" applyFill="1" applyBorder="1" applyAlignment="1">
      <alignment vertical="top" wrapText="1"/>
    </xf>
    <xf numFmtId="0" fontId="14" fillId="0" borderId="6" xfId="2" applyFont="1" applyFill="1" applyBorder="1" applyAlignment="1">
      <alignment vertical="top" wrapText="1"/>
    </xf>
    <xf numFmtId="0" fontId="14" fillId="0" borderId="7" xfId="2" applyFont="1" applyFill="1" applyBorder="1" applyAlignment="1">
      <alignment vertical="top"/>
    </xf>
    <xf numFmtId="0" fontId="14" fillId="0" borderId="8" xfId="2" applyFont="1" applyFill="1" applyBorder="1" applyAlignment="1">
      <alignment vertical="top"/>
    </xf>
    <xf numFmtId="0" fontId="14" fillId="0" borderId="5" xfId="2" applyFont="1" applyFill="1" applyBorder="1"/>
    <xf numFmtId="0" fontId="14" fillId="0" borderId="6" xfId="2" applyFont="1" applyFill="1" applyBorder="1" applyAlignment="1">
      <alignment vertical="top"/>
    </xf>
    <xf numFmtId="0" fontId="14" fillId="0" borderId="0" xfId="2" applyFont="1" applyFill="1" applyBorder="1" applyAlignment="1">
      <alignment vertical="top"/>
    </xf>
    <xf numFmtId="0" fontId="14" fillId="0" borderId="0" xfId="2" applyFont="1" applyFill="1" applyBorder="1" applyAlignment="1">
      <alignment horizontal="center"/>
    </xf>
    <xf numFmtId="0" fontId="14" fillId="0" borderId="9" xfId="2" applyFont="1" applyFill="1" applyBorder="1"/>
    <xf numFmtId="56" fontId="14" fillId="0" borderId="9" xfId="2" quotePrefix="1" applyNumberFormat="1" applyFont="1" applyFill="1" applyBorder="1"/>
    <xf numFmtId="0" fontId="14" fillId="0" borderId="8" xfId="2" applyFont="1" applyFill="1" applyBorder="1"/>
    <xf numFmtId="0" fontId="14" fillId="0" borderId="10" xfId="2" applyFont="1" applyFill="1" applyBorder="1"/>
    <xf numFmtId="0" fontId="14" fillId="0" borderId="10" xfId="2" applyFont="1" applyFill="1" applyBorder="1" applyAlignment="1"/>
    <xf numFmtId="0" fontId="14" fillId="0" borderId="11" xfId="2" applyFont="1" applyFill="1" applyBorder="1"/>
    <xf numFmtId="0" fontId="14" fillId="0" borderId="12" xfId="2" applyFont="1" applyFill="1" applyBorder="1"/>
    <xf numFmtId="3" fontId="15" fillId="0" borderId="6" xfId="2" applyNumberFormat="1" applyFont="1" applyFill="1" applyBorder="1" applyAlignment="1">
      <alignment horizontal="right"/>
    </xf>
    <xf numFmtId="3" fontId="15" fillId="0" borderId="0" xfId="2" applyNumberFormat="1" applyFont="1" applyFill="1" applyBorder="1" applyAlignment="1">
      <alignment horizontal="right"/>
    </xf>
    <xf numFmtId="3" fontId="15" fillId="0" borderId="0" xfId="2" applyNumberFormat="1" applyFont="1" applyFill="1" applyBorder="1"/>
    <xf numFmtId="0" fontId="14" fillId="0" borderId="12" xfId="2" applyFont="1" applyFill="1" applyBorder="1" applyAlignment="1">
      <alignment horizontal="right"/>
    </xf>
    <xf numFmtId="180" fontId="15" fillId="0" borderId="6" xfId="2" applyNumberFormat="1" applyFont="1" applyFill="1" applyBorder="1" applyAlignment="1">
      <alignment horizontal="right"/>
    </xf>
    <xf numFmtId="0" fontId="14" fillId="0" borderId="0" xfId="2" applyFont="1" applyFill="1" applyBorder="1"/>
    <xf numFmtId="180" fontId="15" fillId="0" borderId="6" xfId="3" applyNumberFormat="1" applyFont="1" applyFill="1" applyBorder="1" applyAlignment="1">
      <alignment horizontal="right"/>
    </xf>
    <xf numFmtId="181" fontId="15" fillId="0" borderId="0" xfId="2" applyNumberFormat="1" applyFont="1" applyFill="1" applyBorder="1"/>
    <xf numFmtId="182" fontId="15" fillId="0" borderId="0" xfId="2" applyNumberFormat="1" applyFont="1" applyFill="1" applyBorder="1"/>
    <xf numFmtId="183" fontId="15" fillId="0" borderId="0" xfId="2" applyNumberFormat="1" applyFont="1" applyFill="1" applyBorder="1"/>
    <xf numFmtId="0" fontId="14" fillId="0" borderId="0" xfId="2" applyFont="1" applyFill="1" applyBorder="1" applyAlignment="1">
      <alignment horizontal="right"/>
    </xf>
    <xf numFmtId="0" fontId="14" fillId="0" borderId="7" xfId="2" applyFont="1" applyFill="1" applyBorder="1" applyAlignment="1">
      <alignment horizontal="centerContinuous" vertical="top"/>
    </xf>
    <xf numFmtId="0" fontId="14" fillId="0" borderId="13" xfId="2" applyFont="1" applyFill="1" applyBorder="1" applyAlignment="1">
      <alignment vertical="top"/>
    </xf>
    <xf numFmtId="3" fontId="15" fillId="0" borderId="14" xfId="3" applyNumberFormat="1" applyFont="1" applyFill="1" applyBorder="1" applyAlignment="1">
      <alignment horizontal="right"/>
    </xf>
    <xf numFmtId="181" fontId="15" fillId="0" borderId="14" xfId="2" applyNumberFormat="1" applyFont="1" applyFill="1" applyBorder="1"/>
    <xf numFmtId="3" fontId="15" fillId="0" borderId="0" xfId="3" applyNumberFormat="1" applyFont="1" applyFill="1" applyBorder="1" applyAlignment="1">
      <alignment horizontal="right"/>
    </xf>
    <xf numFmtId="3" fontId="15" fillId="0" borderId="0" xfId="3" applyNumberFormat="1" applyFont="1" applyFill="1" applyBorder="1"/>
    <xf numFmtId="0" fontId="14" fillId="0" borderId="15" xfId="2" applyFont="1" applyFill="1" applyBorder="1" applyAlignment="1">
      <alignment horizontal="right"/>
    </xf>
    <xf numFmtId="0" fontId="12" fillId="0" borderId="16" xfId="2" applyFont="1" applyFill="1" applyBorder="1" applyAlignment="1">
      <alignment vertical="top" wrapText="1"/>
    </xf>
    <xf numFmtId="0" fontId="12" fillId="0" borderId="17" xfId="2" applyFont="1" applyFill="1" applyBorder="1" applyAlignment="1">
      <alignment vertical="top"/>
    </xf>
    <xf numFmtId="0" fontId="12" fillId="0" borderId="16" xfId="2" applyFont="1" applyFill="1" applyBorder="1" applyAlignment="1">
      <alignment vertical="top"/>
    </xf>
    <xf numFmtId="0" fontId="12" fillId="0" borderId="16" xfId="2" applyFont="1" applyFill="1" applyBorder="1" applyAlignment="1">
      <alignment horizontal="centerContinuous" vertical="top" wrapText="1"/>
    </xf>
    <xf numFmtId="0" fontId="12" fillId="0" borderId="16" xfId="2" applyFont="1" applyFill="1" applyBorder="1"/>
    <xf numFmtId="0" fontId="12" fillId="0" borderId="4" xfId="2" applyFont="1" applyFill="1" applyBorder="1"/>
    <xf numFmtId="0" fontId="12" fillId="0" borderId="18" xfId="2" applyFont="1" applyFill="1" applyBorder="1" applyAlignment="1">
      <alignment vertical="top" wrapText="1"/>
    </xf>
    <xf numFmtId="0" fontId="12" fillId="0" borderId="19" xfId="2" applyFont="1" applyFill="1" applyBorder="1" applyAlignment="1">
      <alignment vertical="top" wrapText="1"/>
    </xf>
    <xf numFmtId="0" fontId="12" fillId="0" borderId="0" xfId="2" applyFont="1" applyFill="1" applyBorder="1" applyAlignment="1">
      <alignment vertical="top" wrapText="1"/>
    </xf>
    <xf numFmtId="0" fontId="12" fillId="0" borderId="12" xfId="2" applyFont="1" applyFill="1" applyBorder="1" applyAlignment="1">
      <alignment vertical="top" wrapText="1"/>
    </xf>
    <xf numFmtId="0" fontId="12" fillId="0" borderId="0" xfId="2" applyFont="1" applyFill="1" applyBorder="1" applyAlignment="1">
      <alignment vertical="top"/>
    </xf>
    <xf numFmtId="0" fontId="12" fillId="0" borderId="0" xfId="2" applyFont="1" applyFill="1" applyBorder="1" applyAlignment="1">
      <alignment horizontal="centerContinuous" vertical="top" wrapText="1"/>
    </xf>
    <xf numFmtId="0" fontId="12" fillId="0" borderId="0" xfId="2" applyFont="1" applyFill="1" applyBorder="1"/>
    <xf numFmtId="0" fontId="12" fillId="0" borderId="12" xfId="2" applyFont="1" applyFill="1" applyBorder="1"/>
    <xf numFmtId="0" fontId="12" fillId="0" borderId="12" xfId="2" applyFont="1" applyFill="1" applyBorder="1" applyAlignment="1">
      <alignment vertical="top"/>
    </xf>
    <xf numFmtId="0" fontId="12" fillId="0" borderId="9" xfId="2" applyFont="1" applyFill="1" applyBorder="1" applyAlignment="1">
      <alignment vertical="top"/>
    </xf>
    <xf numFmtId="0" fontId="12" fillId="0" borderId="7" xfId="2" applyFont="1" applyFill="1" applyBorder="1" applyAlignment="1">
      <alignment horizontal="centerContinuous" vertical="top"/>
    </xf>
    <xf numFmtId="0" fontId="12" fillId="0" borderId="7" xfId="2" applyFont="1" applyFill="1" applyBorder="1" applyAlignment="1">
      <alignment vertical="top"/>
    </xf>
    <xf numFmtId="0" fontId="12" fillId="0" borderId="13" xfId="2" applyFont="1" applyFill="1" applyBorder="1" applyAlignment="1">
      <alignment vertical="top"/>
    </xf>
    <xf numFmtId="0" fontId="12" fillId="0" borderId="0" xfId="2" applyFont="1" applyFill="1" applyBorder="1" applyAlignment="1">
      <alignment horizontal="centerContinuous"/>
    </xf>
    <xf numFmtId="0" fontId="12" fillId="0" borderId="6" xfId="2" applyFont="1" applyFill="1" applyBorder="1" applyAlignment="1">
      <alignment vertical="top"/>
    </xf>
    <xf numFmtId="0" fontId="12" fillId="0" borderId="20" xfId="2" applyFont="1" applyFill="1" applyBorder="1"/>
    <xf numFmtId="0" fontId="12" fillId="0" borderId="5" xfId="2" applyFont="1" applyFill="1" applyBorder="1"/>
    <xf numFmtId="0" fontId="12" fillId="0" borderId="6" xfId="2" applyFont="1" applyFill="1" applyBorder="1"/>
    <xf numFmtId="0" fontId="12" fillId="0" borderId="21" xfId="2" applyFont="1" applyFill="1" applyBorder="1"/>
    <xf numFmtId="0" fontId="12" fillId="0" borderId="10" xfId="2" applyFont="1" applyFill="1" applyBorder="1"/>
    <xf numFmtId="0" fontId="12" fillId="0" borderId="21" xfId="2" applyFont="1" applyFill="1" applyBorder="1" applyAlignment="1">
      <alignment horizontal="center"/>
    </xf>
    <xf numFmtId="56" fontId="12" fillId="0" borderId="10" xfId="2" quotePrefix="1" applyNumberFormat="1" applyFont="1" applyFill="1" applyBorder="1"/>
    <xf numFmtId="0" fontId="12" fillId="0" borderId="11" xfId="2" applyFont="1" applyFill="1" applyBorder="1"/>
    <xf numFmtId="0" fontId="12" fillId="0" borderId="0" xfId="2" applyFont="1" applyFill="1" applyBorder="1" applyAlignment="1">
      <alignment horizontal="center"/>
    </xf>
    <xf numFmtId="0" fontId="12" fillId="0" borderId="14" xfId="2" applyFont="1" applyFill="1" applyBorder="1" applyAlignment="1">
      <alignment horizontal="center"/>
    </xf>
    <xf numFmtId="0" fontId="16" fillId="0" borderId="0" xfId="0" applyFont="1"/>
    <xf numFmtId="0" fontId="0" fillId="0" borderId="0" xfId="0"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3" fillId="0" borderId="0" xfId="4">
      <alignment vertical="center"/>
    </xf>
    <xf numFmtId="0" fontId="3" fillId="0" borderId="0" xfId="4" applyAlignment="1">
      <alignment vertical="center" wrapText="1"/>
    </xf>
    <xf numFmtId="185" fontId="3" fillId="0" borderId="0" xfId="4" applyNumberFormat="1">
      <alignment vertical="center"/>
    </xf>
    <xf numFmtId="3" fontId="3" fillId="0" borderId="0" xfId="4" applyNumberFormat="1">
      <alignment vertical="center"/>
    </xf>
    <xf numFmtId="38" fontId="3" fillId="0" borderId="0" xfId="4" applyNumberFormat="1">
      <alignment vertical="center"/>
    </xf>
    <xf numFmtId="184" fontId="3" fillId="0" borderId="0" xfId="4" applyNumberFormat="1">
      <alignment vertical="center"/>
    </xf>
    <xf numFmtId="0" fontId="21" fillId="0" borderId="22" xfId="5" applyFont="1" applyFill="1" applyBorder="1" applyAlignment="1">
      <alignment horizontal="distributed" vertical="center"/>
    </xf>
    <xf numFmtId="0" fontId="22" fillId="0" borderId="23" xfId="5" applyFont="1" applyFill="1" applyBorder="1" applyAlignment="1">
      <alignment horizontal="left"/>
    </xf>
    <xf numFmtId="0" fontId="21" fillId="0" borderId="24" xfId="5" applyFont="1" applyFill="1" applyBorder="1" applyAlignment="1">
      <alignment horizontal="distributed" vertical="center" justifyLastLine="1"/>
    </xf>
    <xf numFmtId="0" fontId="21" fillId="0" borderId="25" xfId="5" applyFont="1" applyFill="1" applyBorder="1" applyAlignment="1">
      <alignment horizontal="distributed" vertical="center" justifyLastLine="1"/>
    </xf>
    <xf numFmtId="0" fontId="23" fillId="0" borderId="26" xfId="5" applyFont="1" applyFill="1" applyBorder="1" applyAlignment="1">
      <alignment horizontal="center" wrapText="1"/>
    </xf>
    <xf numFmtId="0" fontId="22" fillId="0" borderId="9" xfId="5" applyFont="1" applyFill="1" applyBorder="1" applyAlignment="1">
      <alignment horizontal="distributed"/>
    </xf>
    <xf numFmtId="38" fontId="22" fillId="0" borderId="9" xfId="6" applyFont="1" applyFill="1" applyBorder="1" applyAlignment="1">
      <alignment horizontal="right"/>
    </xf>
    <xf numFmtId="38" fontId="22" fillId="0" borderId="27" xfId="6" applyFont="1" applyFill="1" applyBorder="1" applyAlignment="1">
      <alignment horizontal="right"/>
    </xf>
    <xf numFmtId="0" fontId="22" fillId="0" borderId="28" xfId="5" applyFont="1" applyFill="1" applyBorder="1"/>
    <xf numFmtId="0" fontId="22" fillId="0" borderId="5" xfId="5" applyFont="1" applyFill="1" applyBorder="1" applyAlignment="1">
      <alignment horizontal="distributed"/>
    </xf>
    <xf numFmtId="38" fontId="22" fillId="0" borderId="5" xfId="6" applyFont="1" applyFill="1" applyBorder="1" applyAlignment="1">
      <alignment horizontal="right"/>
    </xf>
    <xf numFmtId="38" fontId="22" fillId="0" borderId="29" xfId="6" applyFont="1" applyFill="1" applyBorder="1" applyAlignment="1">
      <alignment horizontal="right"/>
    </xf>
    <xf numFmtId="0" fontId="24" fillId="0" borderId="28" xfId="5" applyFont="1" applyFill="1" applyBorder="1" applyAlignment="1">
      <alignment horizontal="center" wrapText="1"/>
    </xf>
    <xf numFmtId="49" fontId="22" fillId="0" borderId="28" xfId="5" applyNumberFormat="1" applyFont="1" applyFill="1" applyBorder="1" applyAlignment="1">
      <alignment horizontal="center" vertical="top"/>
    </xf>
    <xf numFmtId="49" fontId="22" fillId="0" borderId="30" xfId="5" applyNumberFormat="1" applyFont="1" applyFill="1" applyBorder="1" applyAlignment="1">
      <alignment horizontal="center" vertical="top"/>
    </xf>
    <xf numFmtId="0" fontId="22" fillId="0" borderId="10" xfId="5" applyFont="1" applyFill="1" applyBorder="1" applyAlignment="1">
      <alignment horizontal="distributed"/>
    </xf>
    <xf numFmtId="38" fontId="22" fillId="0" borderId="10" xfId="6" applyFont="1" applyFill="1" applyBorder="1" applyAlignment="1">
      <alignment horizontal="right"/>
    </xf>
    <xf numFmtId="38" fontId="22" fillId="0" borderId="31" xfId="6" applyFont="1" applyFill="1" applyBorder="1" applyAlignment="1">
      <alignment horizontal="right"/>
    </xf>
    <xf numFmtId="0" fontId="23" fillId="0" borderId="28" xfId="5" applyFont="1" applyFill="1" applyBorder="1" applyAlignment="1">
      <alignment horizontal="center" wrapText="1"/>
    </xf>
    <xf numFmtId="0" fontId="6" fillId="0" borderId="0" xfId="4" applyFont="1">
      <alignment vertical="center"/>
    </xf>
    <xf numFmtId="38" fontId="22" fillId="0" borderId="8" xfId="6" applyFont="1" applyFill="1" applyBorder="1" applyAlignment="1">
      <alignment horizontal="right"/>
    </xf>
    <xf numFmtId="38" fontId="22" fillId="0" borderId="13" xfId="6" applyFont="1" applyFill="1" applyBorder="1" applyAlignment="1">
      <alignment horizontal="right"/>
    </xf>
    <xf numFmtId="3" fontId="22" fillId="0" borderId="27" xfId="5" applyNumberFormat="1" applyFont="1" applyFill="1" applyBorder="1"/>
    <xf numFmtId="38" fontId="22" fillId="0" borderId="6" xfId="6" applyFont="1" applyFill="1" applyBorder="1" applyAlignment="1">
      <alignment horizontal="right"/>
    </xf>
    <xf numFmtId="38" fontId="22" fillId="0" borderId="12" xfId="6" applyFont="1" applyFill="1" applyBorder="1" applyAlignment="1">
      <alignment horizontal="right"/>
    </xf>
    <xf numFmtId="3" fontId="22" fillId="0" borderId="29" xfId="5" applyNumberFormat="1" applyFont="1" applyFill="1" applyBorder="1"/>
    <xf numFmtId="49" fontId="22" fillId="0" borderId="32" xfId="5" applyNumberFormat="1" applyFont="1" applyFill="1" applyBorder="1" applyAlignment="1">
      <alignment horizontal="center" vertical="top"/>
    </xf>
    <xf numFmtId="0" fontId="22" fillId="0" borderId="33" xfId="5" applyFont="1" applyFill="1" applyBorder="1" applyAlignment="1">
      <alignment horizontal="distributed"/>
    </xf>
    <xf numFmtId="38" fontId="22" fillId="0" borderId="33" xfId="6" applyFont="1" applyFill="1" applyBorder="1" applyAlignment="1">
      <alignment horizontal="right"/>
    </xf>
    <xf numFmtId="38" fontId="22" fillId="0" borderId="34" xfId="6" applyFont="1" applyFill="1" applyBorder="1" applyAlignment="1">
      <alignment horizontal="right"/>
    </xf>
    <xf numFmtId="0" fontId="25" fillId="3" borderId="0" xfId="0" applyFont="1" applyFill="1" applyAlignment="1">
      <alignment horizontal="center" wrapText="1"/>
    </xf>
    <xf numFmtId="0" fontId="25" fillId="2" borderId="0" xfId="0" applyFont="1" applyFill="1" applyAlignment="1">
      <alignment horizontal="center" wrapText="1"/>
    </xf>
    <xf numFmtId="3" fontId="25" fillId="2" borderId="0" xfId="0" applyNumberFormat="1" applyFont="1" applyFill="1" applyAlignment="1">
      <alignment horizontal="center" wrapText="1"/>
    </xf>
    <xf numFmtId="0" fontId="20" fillId="0" borderId="0" xfId="7" applyFont="1" applyFill="1" applyAlignment="1">
      <alignment vertical="top"/>
    </xf>
    <xf numFmtId="0" fontId="20" fillId="0" borderId="0" xfId="7" applyFont="1" applyFill="1" applyAlignment="1">
      <alignment horizontal="center"/>
    </xf>
    <xf numFmtId="0" fontId="20" fillId="0" borderId="0" xfId="7" applyFont="1" applyFill="1" applyAlignment="1">
      <alignment horizontal="right"/>
    </xf>
    <xf numFmtId="0" fontId="20" fillId="0" borderId="0" xfId="7" applyFont="1" applyFill="1"/>
    <xf numFmtId="0" fontId="20" fillId="0" borderId="1" xfId="7" applyFont="1" applyFill="1" applyBorder="1" applyAlignment="1">
      <alignment horizontal="center"/>
    </xf>
    <xf numFmtId="0" fontId="20" fillId="0" borderId="1" xfId="7" applyFont="1" applyFill="1" applyBorder="1" applyAlignment="1">
      <alignment horizontal="center" wrapText="1"/>
    </xf>
    <xf numFmtId="0" fontId="20" fillId="0" borderId="1" xfId="7" applyFont="1" applyFill="1" applyBorder="1"/>
    <xf numFmtId="0" fontId="20" fillId="0" borderId="35" xfId="7" applyFont="1" applyFill="1" applyBorder="1" applyAlignment="1">
      <alignment horizontal="right"/>
    </xf>
    <xf numFmtId="186" fontId="20" fillId="0" borderId="1" xfId="7" applyNumberFormat="1" applyFont="1" applyFill="1" applyBorder="1"/>
    <xf numFmtId="176" fontId="20" fillId="0" borderId="36" xfId="7" applyNumberFormat="1" applyFont="1" applyFill="1" applyBorder="1"/>
    <xf numFmtId="186" fontId="20" fillId="0" borderId="0" xfId="7" applyNumberFormat="1" applyFont="1" applyFill="1"/>
    <xf numFmtId="10" fontId="20" fillId="0" borderId="0" xfId="8" applyNumberFormat="1" applyFont="1" applyFill="1"/>
    <xf numFmtId="176" fontId="20" fillId="0" borderId="0" xfId="7" applyNumberFormat="1" applyFont="1" applyFill="1"/>
    <xf numFmtId="187" fontId="20" fillId="0" borderId="0" xfId="8" applyNumberFormat="1" applyFont="1" applyFill="1"/>
    <xf numFmtId="188" fontId="20" fillId="0" borderId="0" xfId="7" applyNumberFormat="1" applyFont="1" applyFill="1"/>
    <xf numFmtId="189" fontId="20" fillId="0" borderId="0" xfId="9" applyNumberFormat="1" applyFont="1" applyFill="1"/>
    <xf numFmtId="190" fontId="27" fillId="0" borderId="1" xfId="7" applyNumberFormat="1" applyFont="1" applyBorder="1" applyProtection="1"/>
    <xf numFmtId="40" fontId="20" fillId="0" borderId="1" xfId="9" applyNumberFormat="1" applyFont="1" applyBorder="1" applyProtection="1"/>
    <xf numFmtId="49" fontId="20" fillId="0" borderId="35" xfId="7" applyNumberFormat="1" applyFont="1" applyFill="1" applyBorder="1" applyAlignment="1">
      <alignment horizontal="right"/>
    </xf>
    <xf numFmtId="40" fontId="20" fillId="0" borderId="1" xfId="9" applyNumberFormat="1" applyFont="1" applyFill="1" applyBorder="1"/>
    <xf numFmtId="0" fontId="28" fillId="0" borderId="0" xfId="7" applyFont="1" applyFill="1"/>
    <xf numFmtId="176" fontId="20" fillId="0" borderId="36" xfId="9" applyNumberFormat="1" applyFont="1" applyFill="1" applyBorder="1" applyAlignment="1">
      <alignment horizontal="right"/>
    </xf>
    <xf numFmtId="176" fontId="20" fillId="0" borderId="1" xfId="9" applyNumberFormat="1" applyFont="1" applyFill="1" applyBorder="1" applyAlignment="1">
      <alignment horizontal="right"/>
    </xf>
    <xf numFmtId="186" fontId="20" fillId="0" borderId="0" xfId="9" applyNumberFormat="1" applyFont="1" applyFill="1"/>
    <xf numFmtId="0" fontId="20" fillId="0" borderId="0" xfId="7" applyFont="1" applyFill="1" applyBorder="1" applyAlignment="1">
      <alignment horizontal="center"/>
    </xf>
    <xf numFmtId="0" fontId="20" fillId="0" borderId="0" xfId="7" applyFont="1" applyFill="1" applyBorder="1" applyAlignment="1">
      <alignment horizontal="right"/>
    </xf>
    <xf numFmtId="40" fontId="20" fillId="0" borderId="0" xfId="9" applyNumberFormat="1" applyFont="1" applyBorder="1" applyProtection="1"/>
    <xf numFmtId="189" fontId="20" fillId="0" borderId="0" xfId="9" applyNumberFormat="1" applyFont="1" applyFill="1" applyBorder="1" applyAlignment="1">
      <alignment horizontal="right"/>
    </xf>
    <xf numFmtId="189" fontId="20" fillId="0" borderId="0" xfId="9" applyNumberFormat="1" applyFont="1" applyBorder="1" applyProtection="1"/>
    <xf numFmtId="191" fontId="20" fillId="0" borderId="0" xfId="7" applyNumberFormat="1" applyFont="1" applyFill="1"/>
    <xf numFmtId="10" fontId="20" fillId="0" borderId="0" xfId="7" applyNumberFormat="1" applyFont="1" applyFill="1"/>
    <xf numFmtId="3" fontId="0" fillId="0" borderId="0" xfId="0" applyNumberFormat="1" applyAlignment="1">
      <alignment vertical="center"/>
    </xf>
    <xf numFmtId="3" fontId="6" fillId="0" borderId="0" xfId="0" applyNumberFormat="1" applyFont="1"/>
    <xf numFmtId="0" fontId="6" fillId="0" borderId="0" xfId="0" applyFont="1"/>
    <xf numFmtId="186" fontId="30" fillId="0" borderId="0" xfId="7" applyNumberFormat="1" applyFont="1" applyFill="1"/>
    <xf numFmtId="0" fontId="31" fillId="0" borderId="0" xfId="0" applyFont="1"/>
    <xf numFmtId="184" fontId="0" fillId="0" borderId="0" xfId="0" applyNumberFormat="1" applyAlignment="1">
      <alignment vertical="center" wrapText="1"/>
    </xf>
    <xf numFmtId="184" fontId="0" fillId="0" borderId="0" xfId="0" applyNumberFormat="1" applyAlignment="1">
      <alignment vertical="center"/>
    </xf>
    <xf numFmtId="0" fontId="32" fillId="0" borderId="0" xfId="0" applyFont="1" applyFill="1" applyBorder="1" applyAlignment="1"/>
    <xf numFmtId="0" fontId="33" fillId="0" borderId="2" xfId="0" applyFont="1" applyFill="1" applyBorder="1" applyAlignment="1"/>
    <xf numFmtId="0" fontId="6" fillId="0" borderId="0" xfId="0" applyNumberFormat="1" applyFont="1" applyAlignment="1">
      <alignment wrapText="1"/>
    </xf>
    <xf numFmtId="0" fontId="0" fillId="0" borderId="0" xfId="0" applyNumberFormat="1"/>
    <xf numFmtId="0" fontId="6" fillId="0" borderId="0" xfId="0" applyNumberFormat="1" applyFont="1"/>
    <xf numFmtId="0" fontId="34" fillId="0" borderId="0" xfId="0" applyFont="1"/>
    <xf numFmtId="0" fontId="20" fillId="0" borderId="0" xfId="7" applyFont="1" applyFill="1" applyAlignment="1">
      <alignment wrapText="1"/>
    </xf>
    <xf numFmtId="0" fontId="20" fillId="0" borderId="0" xfId="7" applyFont="1" applyFill="1" applyBorder="1"/>
    <xf numFmtId="11" fontId="20" fillId="0" borderId="0" xfId="7" applyNumberFormat="1" applyFont="1" applyFill="1" applyBorder="1"/>
    <xf numFmtId="3" fontId="36" fillId="0" borderId="37" xfId="0" applyNumberFormat="1" applyFont="1" applyBorder="1" applyAlignment="1">
      <alignment vertical="center"/>
    </xf>
    <xf numFmtId="186" fontId="37" fillId="0" borderId="38" xfId="7" applyNumberFormat="1" applyFont="1" applyFill="1" applyBorder="1"/>
    <xf numFmtId="186" fontId="37" fillId="0" borderId="39" xfId="7" applyNumberFormat="1" applyFont="1" applyFill="1" applyBorder="1"/>
    <xf numFmtId="3" fontId="36" fillId="0" borderId="40" xfId="0" applyNumberFormat="1" applyFont="1" applyBorder="1" applyAlignment="1">
      <alignment vertical="center"/>
    </xf>
    <xf numFmtId="186" fontId="37" fillId="0" borderId="0" xfId="7" applyNumberFormat="1" applyFont="1" applyFill="1" applyBorder="1"/>
    <xf numFmtId="186" fontId="37" fillId="0" borderId="41" xfId="7" applyNumberFormat="1" applyFont="1" applyFill="1" applyBorder="1"/>
    <xf numFmtId="3" fontId="36" fillId="0" borderId="42" xfId="0" applyNumberFormat="1" applyFont="1" applyBorder="1" applyAlignment="1">
      <alignment vertical="center"/>
    </xf>
    <xf numFmtId="186" fontId="37" fillId="0" borderId="43" xfId="7" applyNumberFormat="1" applyFont="1" applyFill="1" applyBorder="1"/>
    <xf numFmtId="186" fontId="37" fillId="0" borderId="44" xfId="7" applyNumberFormat="1" applyFont="1" applyFill="1" applyBorder="1"/>
    <xf numFmtId="0" fontId="37" fillId="0" borderId="0" xfId="7" applyFont="1" applyFill="1" applyBorder="1"/>
    <xf numFmtId="0" fontId="20" fillId="0" borderId="37" xfId="7" applyFont="1" applyFill="1" applyBorder="1"/>
    <xf numFmtId="0" fontId="20" fillId="0" borderId="38" xfId="7" applyFont="1" applyFill="1" applyBorder="1"/>
    <xf numFmtId="0" fontId="20" fillId="0" borderId="39" xfId="7" applyFont="1" applyFill="1" applyBorder="1"/>
    <xf numFmtId="0" fontId="20" fillId="0" borderId="40" xfId="7" applyFont="1" applyFill="1" applyBorder="1"/>
    <xf numFmtId="0" fontId="20" fillId="0" borderId="41" xfId="7" applyFont="1" applyFill="1" applyBorder="1"/>
    <xf numFmtId="0" fontId="37" fillId="0" borderId="40" xfId="7" applyFont="1" applyFill="1" applyBorder="1"/>
    <xf numFmtId="0" fontId="20" fillId="0" borderId="42" xfId="7" applyFont="1" applyFill="1" applyBorder="1"/>
    <xf numFmtId="0" fontId="20" fillId="0" borderId="43" xfId="7" applyFont="1" applyFill="1" applyBorder="1"/>
    <xf numFmtId="11" fontId="20" fillId="0" borderId="43" xfId="7" applyNumberFormat="1" applyFont="1" applyFill="1" applyBorder="1"/>
    <xf numFmtId="0" fontId="20" fillId="0" borderId="44" xfId="7" applyFont="1" applyFill="1" applyBorder="1"/>
    <xf numFmtId="186" fontId="37" fillId="0" borderId="1" xfId="7" applyNumberFormat="1" applyFont="1" applyFill="1" applyBorder="1"/>
    <xf numFmtId="186" fontId="37" fillId="0" borderId="0" xfId="7" applyNumberFormat="1" applyFont="1" applyFill="1"/>
    <xf numFmtId="0" fontId="38" fillId="0" borderId="0" xfId="4" applyFont="1">
      <alignment vertical="center"/>
    </xf>
    <xf numFmtId="0" fontId="2" fillId="0" borderId="0" xfId="4" applyFont="1" applyAlignment="1">
      <alignment vertical="center" wrapText="1"/>
    </xf>
    <xf numFmtId="185" fontId="3" fillId="0" borderId="0" xfId="4" applyNumberFormat="1" applyAlignment="1">
      <alignment vertical="center" wrapText="1"/>
    </xf>
    <xf numFmtId="3" fontId="38" fillId="0" borderId="0" xfId="4" applyNumberFormat="1" applyFont="1">
      <alignment vertical="center"/>
    </xf>
    <xf numFmtId="184" fontId="2" fillId="0" borderId="0" xfId="4" applyNumberFormat="1" applyFont="1" applyAlignment="1">
      <alignment vertical="center" wrapText="1"/>
    </xf>
    <xf numFmtId="3" fontId="0" fillId="0" borderId="37" xfId="0" applyNumberFormat="1" applyBorder="1"/>
    <xf numFmtId="3" fontId="0" fillId="0" borderId="39" xfId="0" applyNumberFormat="1" applyBorder="1"/>
    <xf numFmtId="3" fontId="0" fillId="0" borderId="40" xfId="0" applyNumberFormat="1" applyBorder="1"/>
    <xf numFmtId="3" fontId="0" fillId="0" borderId="41" xfId="0" applyNumberFormat="1" applyBorder="1"/>
    <xf numFmtId="3" fontId="0" fillId="0" borderId="42" xfId="0" applyNumberFormat="1" applyBorder="1"/>
    <xf numFmtId="3" fontId="0" fillId="0" borderId="44" xfId="0" applyNumberFormat="1"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0" xfId="0" applyBorder="1"/>
    <xf numFmtId="0" fontId="0" fillId="0" borderId="41" xfId="0" applyBorder="1"/>
    <xf numFmtId="11" fontId="0" fillId="0" borderId="0" xfId="0" applyNumberFormat="1" applyBorder="1"/>
    <xf numFmtId="0" fontId="0" fillId="0" borderId="42" xfId="0" applyBorder="1"/>
    <xf numFmtId="0" fontId="0" fillId="0" borderId="43" xfId="0" applyBorder="1"/>
    <xf numFmtId="11" fontId="0" fillId="0" borderId="43" xfId="0" applyNumberFormat="1" applyBorder="1"/>
    <xf numFmtId="0" fontId="0" fillId="0" borderId="44" xfId="0" applyBorder="1"/>
    <xf numFmtId="0" fontId="32" fillId="0" borderId="0" xfId="0" applyFont="1" applyBorder="1"/>
    <xf numFmtId="184" fontId="3" fillId="0" borderId="45" xfId="4" applyNumberFormat="1" applyBorder="1">
      <alignment vertical="center"/>
    </xf>
    <xf numFmtId="184" fontId="3" fillId="0" borderId="46" xfId="4" applyNumberFormat="1" applyBorder="1">
      <alignment vertical="center"/>
    </xf>
    <xf numFmtId="184" fontId="3" fillId="0" borderId="47" xfId="4" applyNumberFormat="1" applyBorder="1">
      <alignment vertical="center"/>
    </xf>
    <xf numFmtId="38" fontId="3" fillId="0" borderId="45" xfId="4" applyNumberFormat="1" applyBorder="1">
      <alignment vertical="center"/>
    </xf>
    <xf numFmtId="38" fontId="3" fillId="0" borderId="46" xfId="4" applyNumberFormat="1" applyBorder="1">
      <alignment vertical="center"/>
    </xf>
    <xf numFmtId="38" fontId="3" fillId="0" borderId="47" xfId="4" applyNumberFormat="1" applyBorder="1">
      <alignment vertical="center"/>
    </xf>
    <xf numFmtId="0" fontId="3" fillId="0" borderId="37" xfId="4" applyBorder="1">
      <alignment vertical="center"/>
    </xf>
    <xf numFmtId="0" fontId="3" fillId="0" borderId="38" xfId="4" applyBorder="1">
      <alignment vertical="center"/>
    </xf>
    <xf numFmtId="0" fontId="3" fillId="0" borderId="39" xfId="4" applyBorder="1">
      <alignment vertical="center"/>
    </xf>
    <xf numFmtId="0" fontId="3" fillId="0" borderId="40" xfId="4" applyBorder="1">
      <alignment vertical="center"/>
    </xf>
    <xf numFmtId="0" fontId="3" fillId="0" borderId="0" xfId="4" applyBorder="1">
      <alignment vertical="center"/>
    </xf>
    <xf numFmtId="0" fontId="3" fillId="0" borderId="41" xfId="4" applyBorder="1">
      <alignment vertical="center"/>
    </xf>
    <xf numFmtId="11" fontId="3" fillId="0" borderId="0" xfId="4" applyNumberFormat="1" applyBorder="1">
      <alignment vertical="center"/>
    </xf>
    <xf numFmtId="0" fontId="3" fillId="0" borderId="42" xfId="4" applyBorder="1">
      <alignment vertical="center"/>
    </xf>
    <xf numFmtId="0" fontId="3" fillId="0" borderId="43" xfId="4" applyBorder="1">
      <alignment vertical="center"/>
    </xf>
    <xf numFmtId="11" fontId="3" fillId="0" borderId="43" xfId="4" applyNumberFormat="1" applyBorder="1">
      <alignment vertical="center"/>
    </xf>
    <xf numFmtId="0" fontId="3" fillId="0" borderId="44" xfId="4" applyBorder="1">
      <alignment vertical="center"/>
    </xf>
    <xf numFmtId="0" fontId="35" fillId="0" borderId="0" xfId="4" applyFont="1" applyBorder="1">
      <alignment vertical="center"/>
    </xf>
    <xf numFmtId="0" fontId="2" fillId="0" borderId="0" xfId="11">
      <alignment vertical="center"/>
    </xf>
    <xf numFmtId="185" fontId="2" fillId="0" borderId="0" xfId="11" applyNumberFormat="1">
      <alignment vertical="center"/>
    </xf>
    <xf numFmtId="184" fontId="2" fillId="0" borderId="0" xfId="11" applyNumberFormat="1">
      <alignment vertical="center"/>
    </xf>
    <xf numFmtId="38" fontId="2" fillId="0" borderId="0" xfId="11" applyNumberFormat="1">
      <alignment vertical="center"/>
    </xf>
    <xf numFmtId="0" fontId="6" fillId="0" borderId="0" xfId="11" applyFont="1">
      <alignment vertical="center"/>
    </xf>
    <xf numFmtId="3" fontId="2" fillId="0" borderId="0" xfId="11" applyNumberFormat="1">
      <alignment vertical="center"/>
    </xf>
    <xf numFmtId="184" fontId="2" fillId="0" borderId="0" xfId="11" applyNumberFormat="1" applyAlignment="1">
      <alignment vertical="center" wrapText="1"/>
    </xf>
    <xf numFmtId="0" fontId="2" fillId="0" borderId="0" xfId="11" applyAlignment="1">
      <alignment vertical="center" wrapText="1"/>
    </xf>
    <xf numFmtId="0" fontId="2" fillId="0" borderId="37" xfId="11" applyBorder="1">
      <alignment vertical="center"/>
    </xf>
    <xf numFmtId="0" fontId="2" fillId="0" borderId="39" xfId="11" applyBorder="1" applyAlignment="1">
      <alignment vertical="center" wrapText="1"/>
    </xf>
    <xf numFmtId="38" fontId="2" fillId="0" borderId="40" xfId="11" applyNumberFormat="1" applyBorder="1">
      <alignment vertical="center"/>
    </xf>
    <xf numFmtId="38" fontId="2" fillId="0" borderId="41" xfId="11" applyNumberFormat="1" applyBorder="1">
      <alignment vertical="center"/>
    </xf>
    <xf numFmtId="38" fontId="2" fillId="0" borderId="42" xfId="11" applyNumberFormat="1" applyBorder="1">
      <alignment vertical="center"/>
    </xf>
    <xf numFmtId="38" fontId="2" fillId="0" borderId="44" xfId="11" applyNumberFormat="1" applyBorder="1">
      <alignment vertical="center"/>
    </xf>
    <xf numFmtId="0" fontId="2" fillId="0" borderId="0" xfId="11" applyFont="1">
      <alignment vertical="center"/>
    </xf>
    <xf numFmtId="184" fontId="16" fillId="0" borderId="0" xfId="11" applyNumberFormat="1" applyFont="1">
      <alignment vertical="center"/>
    </xf>
    <xf numFmtId="185" fontId="16" fillId="0" borderId="0" xfId="11" applyNumberFormat="1" applyFont="1">
      <alignment vertical="center"/>
    </xf>
    <xf numFmtId="0" fontId="2" fillId="0" borderId="37" xfId="11" applyNumberFormat="1" applyFont="1" applyBorder="1">
      <alignment vertical="center"/>
    </xf>
    <xf numFmtId="0" fontId="16" fillId="0" borderId="38" xfId="11" applyNumberFormat="1" applyFont="1" applyBorder="1">
      <alignment vertical="center"/>
    </xf>
    <xf numFmtId="0" fontId="2" fillId="0" borderId="38" xfId="11" applyNumberFormat="1" applyFont="1" applyBorder="1">
      <alignment vertical="center"/>
    </xf>
    <xf numFmtId="0" fontId="2" fillId="0" borderId="39" xfId="11" applyNumberFormat="1" applyFont="1" applyBorder="1">
      <alignment vertical="center"/>
    </xf>
    <xf numFmtId="0" fontId="2" fillId="0" borderId="40" xfId="11" applyNumberFormat="1" applyFont="1" applyBorder="1">
      <alignment vertical="center"/>
    </xf>
    <xf numFmtId="0" fontId="16" fillId="0" borderId="0" xfId="11" applyNumberFormat="1" applyFont="1" applyBorder="1">
      <alignment vertical="center"/>
    </xf>
    <xf numFmtId="0" fontId="2" fillId="0" borderId="0" xfId="11" applyNumberFormat="1" applyFont="1" applyBorder="1">
      <alignment vertical="center"/>
    </xf>
    <xf numFmtId="0" fontId="2" fillId="0" borderId="41" xfId="11" applyNumberFormat="1" applyFont="1" applyBorder="1">
      <alignment vertical="center"/>
    </xf>
    <xf numFmtId="0" fontId="36" fillId="0" borderId="0" xfId="11" applyNumberFormat="1" applyFont="1" applyBorder="1">
      <alignment vertical="center"/>
    </xf>
    <xf numFmtId="0" fontId="2" fillId="0" borderId="42" xfId="11" applyNumberFormat="1" applyFont="1" applyBorder="1">
      <alignment vertical="center"/>
    </xf>
    <xf numFmtId="0" fontId="16" fillId="0" borderId="43" xfId="11" applyNumberFormat="1" applyFont="1" applyBorder="1">
      <alignment vertical="center"/>
    </xf>
    <xf numFmtId="0" fontId="2" fillId="0" borderId="43" xfId="11" applyNumberFormat="1" applyFont="1" applyBorder="1">
      <alignment vertical="center"/>
    </xf>
    <xf numFmtId="0" fontId="2" fillId="0" borderId="44" xfId="11" applyNumberFormat="1" applyFont="1" applyBorder="1">
      <alignment vertical="center"/>
    </xf>
    <xf numFmtId="0" fontId="0" fillId="0" borderId="0" xfId="0" applyAlignment="1">
      <alignment wrapText="1"/>
    </xf>
    <xf numFmtId="0" fontId="0" fillId="0" borderId="0" xfId="0" applyAlignment="1"/>
  </cellXfs>
  <cellStyles count="12">
    <cellStyle name="パーセント 2" xfId="8"/>
    <cellStyle name="ハイパーリンク" xfId="1" builtinId="8"/>
    <cellStyle name="桁区切り 2" xfId="3"/>
    <cellStyle name="桁区切り 2 2" xfId="6"/>
    <cellStyle name="桁区切り 3" xfId="9"/>
    <cellStyle name="標準" xfId="0" builtinId="0"/>
    <cellStyle name="標準 2" xfId="2"/>
    <cellStyle name="標準 2 2" xfId="5"/>
    <cellStyle name="標準 3" xfId="4"/>
    <cellStyle name="標準 4" xfId="7"/>
    <cellStyle name="標準 5" xfId="11"/>
    <cellStyle name="未定義"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0.19773403324584429"/>
          <c:y val="2.8703703703703762E-2"/>
          <c:w val="0.77015485564304687"/>
          <c:h val="0.71574876057159753"/>
        </c:manualLayout>
      </c:layout>
      <c:scatterChart>
        <c:scatterStyle val="lineMarker"/>
        <c:ser>
          <c:idx val="0"/>
          <c:order val="0"/>
          <c:spPr>
            <a:ln w="28575" cap="rnd">
              <a:noFill/>
              <a:round/>
            </a:ln>
            <a:effectLst/>
          </c:spPr>
          <c:marker>
            <c:symbol val="circle"/>
            <c:size val="5"/>
            <c:spPr>
              <a:solidFill>
                <a:schemeClr val="accent1"/>
              </a:solidFill>
              <a:ln w="9525">
                <a:solidFill>
                  <a:schemeClr val="accent1"/>
                </a:solidFill>
              </a:ln>
              <a:effectLst/>
            </c:spPr>
          </c:marker>
          <c:yVal>
            <c:numRef>
              <c:f>'(反論1)人口ー使用電力量 (予測)'!$M$2:$M$61</c:f>
              <c:numCache>
                <c:formatCode>#,##0;[Red]\-#,##0</c:formatCode>
                <c:ptCount val="60"/>
                <c:pt idx="0">
                  <c:v>36824133</c:v>
                </c:pt>
                <c:pt idx="1">
                  <c:v>40181944</c:v>
                </c:pt>
                <c:pt idx="2">
                  <c:v>45216280</c:v>
                </c:pt>
                <c:pt idx="3">
                  <c:v>48003803</c:v>
                </c:pt>
                <c:pt idx="4">
                  <c:v>53143876</c:v>
                </c:pt>
                <c:pt idx="5">
                  <c:v>60967329</c:v>
                </c:pt>
                <c:pt idx="6">
                  <c:v>68005463</c:v>
                </c:pt>
                <c:pt idx="7">
                  <c:v>72067789</c:v>
                </c:pt>
                <c:pt idx="8">
                  <c:v>84500548</c:v>
                </c:pt>
                <c:pt idx="9">
                  <c:v>99407921</c:v>
                </c:pt>
                <c:pt idx="10">
                  <c:v>114543069</c:v>
                </c:pt>
                <c:pt idx="11">
                  <c:v>121759343</c:v>
                </c:pt>
                <c:pt idx="12">
                  <c:v>139513375</c:v>
                </c:pt>
                <c:pt idx="13">
                  <c:v>157208026</c:v>
                </c:pt>
                <c:pt idx="14">
                  <c:v>168820856</c:v>
                </c:pt>
                <c:pt idx="15">
                  <c:v>190296099</c:v>
                </c:pt>
                <c:pt idx="16">
                  <c:v>218091756</c:v>
                </c:pt>
                <c:pt idx="17">
                  <c:v>241859759</c:v>
                </c:pt>
                <c:pt idx="18">
                  <c:v>279844033</c:v>
                </c:pt>
                <c:pt idx="19">
                  <c:v>319700726</c:v>
                </c:pt>
                <c:pt idx="20">
                  <c:v>345832294</c:v>
                </c:pt>
                <c:pt idx="21">
                  <c:v>384473388</c:v>
                </c:pt>
                <c:pt idx="22">
                  <c:v>421768164</c:v>
                </c:pt>
                <c:pt idx="23">
                  <c:v>415935829</c:v>
                </c:pt>
                <c:pt idx="24">
                  <c:v>428335235</c:v>
                </c:pt>
                <c:pt idx="25">
                  <c:v>459466752</c:v>
                </c:pt>
                <c:pt idx="26">
                  <c:v>478752168</c:v>
                </c:pt>
                <c:pt idx="27">
                  <c:v>504255226</c:v>
                </c:pt>
                <c:pt idx="28">
                  <c:v>529069918</c:v>
                </c:pt>
                <c:pt idx="29">
                  <c:v>520250640</c:v>
                </c:pt>
                <c:pt idx="30">
                  <c:v>522661415</c:v>
                </c:pt>
                <c:pt idx="31">
                  <c:v>521731175</c:v>
                </c:pt>
                <c:pt idx="32">
                  <c:v>553052361</c:v>
                </c:pt>
                <c:pt idx="33">
                  <c:v>580749714</c:v>
                </c:pt>
                <c:pt idx="34">
                  <c:v>599306223</c:v>
                </c:pt>
                <c:pt idx="35">
                  <c:v>601808635</c:v>
                </c:pt>
                <c:pt idx="36">
                  <c:v>638127686</c:v>
                </c:pt>
                <c:pt idx="37">
                  <c:v>672316915</c:v>
                </c:pt>
                <c:pt idx="38">
                  <c:v>713896780</c:v>
                </c:pt>
                <c:pt idx="39">
                  <c:v>765568692</c:v>
                </c:pt>
                <c:pt idx="40">
                  <c:v>789888423</c:v>
                </c:pt>
                <c:pt idx="41">
                  <c:v>797751779</c:v>
                </c:pt>
                <c:pt idx="42">
                  <c:v>804695498</c:v>
                </c:pt>
                <c:pt idx="43">
                  <c:v>858816772</c:v>
                </c:pt>
                <c:pt idx="44">
                  <c:v>881559278</c:v>
                </c:pt>
                <c:pt idx="45">
                  <c:v>903457362</c:v>
                </c:pt>
                <c:pt idx="46">
                  <c:v>926457806</c:v>
                </c:pt>
                <c:pt idx="47">
                  <c:v>934661061</c:v>
                </c:pt>
                <c:pt idx="48">
                  <c:v>957370102</c:v>
                </c:pt>
                <c:pt idx="49">
                  <c:v>982065587</c:v>
                </c:pt>
                <c:pt idx="50">
                  <c:v>977733676</c:v>
                </c:pt>
                <c:pt idx="51">
                  <c:v>1000051762</c:v>
                </c:pt>
                <c:pt idx="52">
                  <c:v>984767930</c:v>
                </c:pt>
                <c:pt idx="53">
                  <c:v>1023149050</c:v>
                </c:pt>
                <c:pt idx="54">
                  <c:v>1043799912</c:v>
                </c:pt>
                <c:pt idx="55">
                  <c:v>1048308066.1</c:v>
                </c:pt>
                <c:pt idx="56">
                  <c:v>1077492191</c:v>
                </c:pt>
                <c:pt idx="57">
                  <c:v>1035532401</c:v>
                </c:pt>
                <c:pt idx="58">
                  <c:v>1002822078</c:v>
                </c:pt>
                <c:pt idx="59">
                  <c:v>1056440652</c:v>
                </c:pt>
              </c:numCache>
            </c:numRef>
          </c:yVal>
        </c:ser>
        <c:axId val="83252352"/>
        <c:axId val="83253888"/>
      </c:scatterChart>
      <c:valAx>
        <c:axId val="83252352"/>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253888"/>
        <c:crosses val="autoZero"/>
        <c:crossBetween val="midCat"/>
      </c:valAx>
      <c:valAx>
        <c:axId val="83253888"/>
        <c:scaling>
          <c:orientation val="minMax"/>
        </c:scaling>
        <c:axPos val="l"/>
        <c:majorGridlines>
          <c:spPr>
            <a:ln w="9525" cap="flat" cmpd="sng" algn="ctr">
              <a:solidFill>
                <a:schemeClr val="tx1">
                  <a:lumMod val="15000"/>
                  <a:lumOff val="85000"/>
                </a:schemeClr>
              </a:solidFill>
              <a:round/>
            </a:ln>
            <a:effectLst/>
          </c:spPr>
        </c:majorGridlines>
        <c:numFmt formatCode="#,##0;[Red]\-#,##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25235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rgbClr val="FF0000"/>
              </a:solidFill>
              <a:round/>
            </a:ln>
            <a:effectLst/>
          </c:spPr>
          <c:marker>
            <c:symbol val="circle"/>
            <c:size val="5"/>
            <c:spPr>
              <a:solidFill>
                <a:srgbClr val="FF0000"/>
              </a:solidFill>
              <a:ln w="9525">
                <a:solidFill>
                  <a:srgbClr val="FF0000"/>
                </a:solidFill>
              </a:ln>
              <a:effectLst/>
            </c:spPr>
          </c:marker>
          <c:yVal>
            <c:numRef>
              <c:f>'6年遅延モデルを使った最終エネルギー消費とCO2排出量'!$M$16:$M$151</c:f>
              <c:numCache>
                <c:formatCode>#,##0</c:formatCode>
                <c:ptCount val="136"/>
                <c:pt idx="0">
                  <c:v>99209</c:v>
                </c:pt>
                <c:pt idx="1">
                  <c:v>99036</c:v>
                </c:pt>
                <c:pt idx="2">
                  <c:v>100196</c:v>
                </c:pt>
                <c:pt idx="3">
                  <c:v>101331</c:v>
                </c:pt>
                <c:pt idx="4">
                  <c:v>102536</c:v>
                </c:pt>
                <c:pt idx="5">
                  <c:v>104665</c:v>
                </c:pt>
                <c:pt idx="6">
                  <c:v>106100</c:v>
                </c:pt>
                <c:pt idx="7">
                  <c:v>107595</c:v>
                </c:pt>
                <c:pt idx="8">
                  <c:v>109104</c:v>
                </c:pt>
                <c:pt idx="9">
                  <c:v>110573</c:v>
                </c:pt>
                <c:pt idx="10">
                  <c:v>111940</c:v>
                </c:pt>
                <c:pt idx="11">
                  <c:v>113094</c:v>
                </c:pt>
                <c:pt idx="12">
                  <c:v>114165</c:v>
                </c:pt>
                <c:pt idx="13">
                  <c:v>115190</c:v>
                </c:pt>
                <c:pt idx="14">
                  <c:v>116155</c:v>
                </c:pt>
                <c:pt idx="15">
                  <c:v>117060</c:v>
                </c:pt>
                <c:pt idx="16">
                  <c:v>117902</c:v>
                </c:pt>
                <c:pt idx="17">
                  <c:v>118728</c:v>
                </c:pt>
                <c:pt idx="18">
                  <c:v>119536</c:v>
                </c:pt>
                <c:pt idx="19">
                  <c:v>120305</c:v>
                </c:pt>
                <c:pt idx="20">
                  <c:v>121049</c:v>
                </c:pt>
                <c:pt idx="21">
                  <c:v>121660</c:v>
                </c:pt>
                <c:pt idx="22">
                  <c:v>122239</c:v>
                </c:pt>
                <c:pt idx="23">
                  <c:v>122745</c:v>
                </c:pt>
                <c:pt idx="24">
                  <c:v>123205</c:v>
                </c:pt>
                <c:pt idx="25">
                  <c:v>123611</c:v>
                </c:pt>
                <c:pt idx="26">
                  <c:v>124101</c:v>
                </c:pt>
                <c:pt idx="27">
                  <c:v>124567</c:v>
                </c:pt>
                <c:pt idx="28">
                  <c:v>124938</c:v>
                </c:pt>
                <c:pt idx="29">
                  <c:v>125265</c:v>
                </c:pt>
                <c:pt idx="30">
                  <c:v>125570</c:v>
                </c:pt>
                <c:pt idx="31">
                  <c:v>125859</c:v>
                </c:pt>
                <c:pt idx="32">
                  <c:v>126157</c:v>
                </c:pt>
                <c:pt idx="33">
                  <c:v>126472</c:v>
                </c:pt>
                <c:pt idx="34">
                  <c:v>126667</c:v>
                </c:pt>
                <c:pt idx="35">
                  <c:v>126926</c:v>
                </c:pt>
                <c:pt idx="36">
                  <c:v>127316</c:v>
                </c:pt>
                <c:pt idx="37">
                  <c:v>127486</c:v>
                </c:pt>
                <c:pt idx="38">
                  <c:v>127694</c:v>
                </c:pt>
                <c:pt idx="39">
                  <c:v>127787</c:v>
                </c:pt>
                <c:pt idx="40">
                  <c:v>127768</c:v>
                </c:pt>
                <c:pt idx="41">
                  <c:v>127901</c:v>
                </c:pt>
                <c:pt idx="42">
                  <c:v>128033</c:v>
                </c:pt>
                <c:pt idx="43">
                  <c:v>128084</c:v>
                </c:pt>
                <c:pt idx="44">
                  <c:v>128032</c:v>
                </c:pt>
                <c:pt idx="45">
                  <c:v>128057</c:v>
                </c:pt>
                <c:pt idx="46">
                  <c:v>127799</c:v>
                </c:pt>
                <c:pt idx="47">
                  <c:v>127606</c:v>
                </c:pt>
                <c:pt idx="48" formatCode="General">
                  <c:v>127389.2386</c:v>
                </c:pt>
                <c:pt idx="49" formatCode="General">
                  <c:v>127122.7711</c:v>
                </c:pt>
                <c:pt idx="50" formatCode="General">
                  <c:v>126808.23639999999</c:v>
                </c:pt>
                <c:pt idx="51" formatCode="General">
                  <c:v>126442.4561</c:v>
                </c:pt>
                <c:pt idx="52" formatCode="General">
                  <c:v>126033.4685</c:v>
                </c:pt>
                <c:pt idx="53" formatCode="General">
                  <c:v>125569.72259999999</c:v>
                </c:pt>
                <c:pt idx="54" formatCode="General">
                  <c:v>125054.4596</c:v>
                </c:pt>
                <c:pt idx="55" formatCode="General">
                  <c:v>124493.1731</c:v>
                </c:pt>
                <c:pt idx="56" formatCode="General">
                  <c:v>123880.8057</c:v>
                </c:pt>
                <c:pt idx="57" formatCode="General">
                  <c:v>123226.0554</c:v>
                </c:pt>
                <c:pt idx="58" formatCode="General">
                  <c:v>122518.3078</c:v>
                </c:pt>
                <c:pt idx="59" formatCode="General">
                  <c:v>121762.8487</c:v>
                </c:pt>
                <c:pt idx="60" formatCode="General">
                  <c:v>120966.5082</c:v>
                </c:pt>
                <c:pt idx="61" formatCode="General">
                  <c:v>120134.55530000001</c:v>
                </c:pt>
                <c:pt idx="62" formatCode="General">
                  <c:v>119272.69319999999</c:v>
                </c:pt>
                <c:pt idx="63" formatCode="General">
                  <c:v>118372.3125</c:v>
                </c:pt>
                <c:pt idx="64" formatCode="General">
                  <c:v>117439.2545</c:v>
                </c:pt>
                <c:pt idx="65" formatCode="General">
                  <c:v>116481.05160000001</c:v>
                </c:pt>
                <c:pt idx="66" formatCode="General">
                  <c:v>115505.99159999999</c:v>
                </c:pt>
                <c:pt idx="67" formatCode="General">
                  <c:v>114518.8254</c:v>
                </c:pt>
                <c:pt idx="68" formatCode="General">
                  <c:v>113503.5039</c:v>
                </c:pt>
                <c:pt idx="69" formatCode="General">
                  <c:v>112466.0622</c:v>
                </c:pt>
                <c:pt idx="70" formatCode="General">
                  <c:v>111412.95170000001</c:v>
                </c:pt>
                <c:pt idx="71" formatCode="General">
                  <c:v>110353.7803</c:v>
                </c:pt>
                <c:pt idx="72" formatCode="General">
                  <c:v>109297.6116</c:v>
                </c:pt>
                <c:pt idx="73" formatCode="General">
                  <c:v>108227.0037</c:v>
                </c:pt>
                <c:pt idx="74" formatCode="General">
                  <c:v>107147.379</c:v>
                </c:pt>
                <c:pt idx="75" formatCode="General">
                  <c:v>106064.28260000001</c:v>
                </c:pt>
                <c:pt idx="76" formatCode="General">
                  <c:v>104982.07279999999</c:v>
                </c:pt>
                <c:pt idx="77" formatCode="General">
                  <c:v>103913.03019999999</c:v>
                </c:pt>
                <c:pt idx="78" formatCode="General">
                  <c:v>102843.32460000001</c:v>
                </c:pt>
                <c:pt idx="79" formatCode="General">
                  <c:v>101777.098</c:v>
                </c:pt>
                <c:pt idx="80" formatCode="General">
                  <c:v>100712.8792</c:v>
                </c:pt>
                <c:pt idx="81" formatCode="General">
                  <c:v>99664.774829999995</c:v>
                </c:pt>
                <c:pt idx="82" formatCode="General">
                  <c:v>98633.195489999998</c:v>
                </c:pt>
                <c:pt idx="83" formatCode="General">
                  <c:v>97585.386360000004</c:v>
                </c:pt>
                <c:pt idx="84" formatCode="General">
                  <c:v>96542.780100000004</c:v>
                </c:pt>
                <c:pt idx="85" formatCode="General">
                  <c:v>95505.484389999998</c:v>
                </c:pt>
                <c:pt idx="86" formatCode="General">
                  <c:v>94475.315900000001</c:v>
                </c:pt>
                <c:pt idx="87" formatCode="General">
                  <c:v>93456.557440000004</c:v>
                </c:pt>
                <c:pt idx="88" formatCode="General">
                  <c:v>92436.490460000001</c:v>
                </c:pt>
                <c:pt idx="89" formatCode="General">
                  <c:v>91411.44515</c:v>
                </c:pt>
                <c:pt idx="90" formatCode="General">
                  <c:v>90380.571240000005</c:v>
                </c:pt>
                <c:pt idx="91" formatCode="General">
                  <c:v>89341.8266</c:v>
                </c:pt>
                <c:pt idx="92" formatCode="General">
                  <c:v>88307.302620000002</c:v>
                </c:pt>
                <c:pt idx="93" formatCode="General">
                  <c:v>87266.913230000006</c:v>
                </c:pt>
                <c:pt idx="94" formatCode="General">
                  <c:v>86217.891380000001</c:v>
                </c:pt>
                <c:pt idx="95" formatCode="General">
                  <c:v>85164.081030000001</c:v>
                </c:pt>
                <c:pt idx="96" formatCode="General">
                  <c:v>84110.461599999995</c:v>
                </c:pt>
                <c:pt idx="97" formatCode="General">
                  <c:v>83065.806339999996</c:v>
                </c:pt>
                <c:pt idx="98" formatCode="General">
                  <c:v>82022.244200000001</c:v>
                </c:pt>
                <c:pt idx="99" formatCode="General">
                  <c:v>80981.597949999996</c:v>
                </c:pt>
                <c:pt idx="100" formatCode="General">
                  <c:v>79948.444430000003</c:v>
                </c:pt>
                <c:pt idx="101" formatCode="General">
                  <c:v>78925.520910000007</c:v>
                </c:pt>
                <c:pt idx="102" formatCode="General">
                  <c:v>77928.653449999998</c:v>
                </c:pt>
                <c:pt idx="103" formatCode="General">
                  <c:v>76936.973079999996</c:v>
                </c:pt>
                <c:pt idx="104" formatCode="General">
                  <c:v>75963.376799999998</c:v>
                </c:pt>
                <c:pt idx="105" formatCode="General">
                  <c:v>75008.627200000003</c:v>
                </c:pt>
                <c:pt idx="106" formatCode="General">
                  <c:v>74075.31323</c:v>
                </c:pt>
                <c:pt idx="107" formatCode="General">
                  <c:v>73164.364799999996</c:v>
                </c:pt>
                <c:pt idx="108" formatCode="General">
                  <c:v>72274.60269</c:v>
                </c:pt>
                <c:pt idx="109" formatCode="General">
                  <c:v>71404.620599999995</c:v>
                </c:pt>
                <c:pt idx="110" formatCode="General">
                  <c:v>70555.556289999993</c:v>
                </c:pt>
                <c:pt idx="111" formatCode="General">
                  <c:v>69728.122919999994</c:v>
                </c:pt>
                <c:pt idx="112" formatCode="General">
                  <c:v>68921.179319999996</c:v>
                </c:pt>
                <c:pt idx="113" formatCode="General">
                  <c:v>68131.390199999994</c:v>
                </c:pt>
                <c:pt idx="114" formatCode="General">
                  <c:v>67355.914050000007</c:v>
                </c:pt>
                <c:pt idx="115" formatCode="General">
                  <c:v>66594.190889999998</c:v>
                </c:pt>
                <c:pt idx="116" formatCode="General">
                  <c:v>65845.029479999997</c:v>
                </c:pt>
                <c:pt idx="117" formatCode="General">
                  <c:v>65108.921260000003</c:v>
                </c:pt>
                <c:pt idx="118" formatCode="General">
                  <c:v>64382.062550000002</c:v>
                </c:pt>
                <c:pt idx="119" formatCode="General">
                  <c:v>63663.784849999996</c:v>
                </c:pt>
                <c:pt idx="120" formatCode="General">
                  <c:v>62953.815779999997</c:v>
                </c:pt>
                <c:pt idx="121" formatCode="General">
                  <c:v>62252.630550000002</c:v>
                </c:pt>
                <c:pt idx="122" formatCode="General">
                  <c:v>61560.079360000003</c:v>
                </c:pt>
                <c:pt idx="123" formatCode="General">
                  <c:v>60873.273699999998</c:v>
                </c:pt>
                <c:pt idx="124" formatCode="General">
                  <c:v>60192.327839999998</c:v>
                </c:pt>
                <c:pt idx="125" formatCode="General">
                  <c:v>59517.283640000001</c:v>
                </c:pt>
                <c:pt idx="126" formatCode="General">
                  <c:v>58848.46142</c:v>
                </c:pt>
                <c:pt idx="127" formatCode="General">
                  <c:v>58185.107530000001</c:v>
                </c:pt>
                <c:pt idx="128" formatCode="General">
                  <c:v>57525.592299999997</c:v>
                </c:pt>
                <c:pt idx="129" formatCode="General">
                  <c:v>56870.913829999998</c:v>
                </c:pt>
                <c:pt idx="130" formatCode="General">
                  <c:v>56220.99697</c:v>
                </c:pt>
                <c:pt idx="131" formatCode="General">
                  <c:v>55577.099540000003</c:v>
                </c:pt>
                <c:pt idx="132" formatCode="General">
                  <c:v>54939.02824</c:v>
                </c:pt>
                <c:pt idx="133" formatCode="General">
                  <c:v>54304.727939999997</c:v>
                </c:pt>
                <c:pt idx="134" formatCode="General">
                  <c:v>53674.768969999997</c:v>
                </c:pt>
                <c:pt idx="135" formatCode="General">
                  <c:v>53050.611210000003</c:v>
                </c:pt>
              </c:numCache>
            </c:numRef>
          </c:yVal>
          <c:smooth val="1"/>
        </c:ser>
        <c:axId val="143061760"/>
        <c:axId val="143063680"/>
      </c:scatterChart>
      <c:valAx>
        <c:axId val="143061760"/>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063680"/>
        <c:crosses val="autoZero"/>
        <c:crossBetween val="midCat"/>
      </c:valAx>
      <c:valAx>
        <c:axId val="143063680"/>
        <c:scaling>
          <c:orientation val="minMax"/>
          <c:max val="130000"/>
          <c:min val="5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06176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6.4796156535796429E-2"/>
          <c:y val="0.2"/>
          <c:w val="0.88251641555186178"/>
          <c:h val="0.71574876057159587"/>
        </c:manualLayout>
      </c:layout>
      <c:scatterChart>
        <c:scatterStyle val="smoothMarker"/>
        <c:ser>
          <c:idx val="0"/>
          <c:order val="0"/>
          <c:spPr>
            <a:ln w="19050" cap="rnd">
              <a:solidFill>
                <a:srgbClr val="92D050"/>
              </a:solidFill>
              <a:round/>
            </a:ln>
            <a:effectLst/>
          </c:spPr>
          <c:marker>
            <c:symbol val="circle"/>
            <c:size val="5"/>
            <c:spPr>
              <a:solidFill>
                <a:srgbClr val="00B050"/>
              </a:solidFill>
              <a:ln w="9525">
                <a:solidFill>
                  <a:srgbClr val="92D050"/>
                </a:solidFill>
              </a:ln>
              <a:effectLst/>
            </c:spPr>
          </c:marker>
          <c:yVal>
            <c:numRef>
              <c:f>'6年遅延モデルを使った最終エネルギー消費とCO2排出量'!$P$16:$P$151</c:f>
              <c:numCache>
                <c:formatCode>General</c:formatCode>
                <c:ptCount val="136"/>
                <c:pt idx="0">
                  <c:v>328.69303741638515</c:v>
                </c:pt>
                <c:pt idx="1">
                  <c:v>373.98568150616921</c:v>
                </c:pt>
                <c:pt idx="2">
                  <c:v>426.27590426604519</c:v>
                </c:pt>
                <c:pt idx="3">
                  <c:v>478.52601391069442</c:v>
                </c:pt>
                <c:pt idx="4">
                  <c:v>561.64594278414154</c:v>
                </c:pt>
                <c:pt idx="5">
                  <c:v>635.21031048573047</c:v>
                </c:pt>
                <c:pt idx="6">
                  <c:v>677.40498783031103</c:v>
                </c:pt>
                <c:pt idx="7">
                  <c:v>732.57903501256453</c:v>
                </c:pt>
                <c:pt idx="8">
                  <c:v>809.25741470544733</c:v>
                </c:pt>
                <c:pt idx="9">
                  <c:v>790.50484189937231</c:v>
                </c:pt>
                <c:pt idx="10">
                  <c:v>776.66273152189967</c:v>
                </c:pt>
                <c:pt idx="11">
                  <c:v>827.2965911853363</c:v>
                </c:pt>
                <c:pt idx="12">
                  <c:v>825.8451135389779</c:v>
                </c:pt>
                <c:pt idx="13">
                  <c:v>853.72928274520746</c:v>
                </c:pt>
                <c:pt idx="14">
                  <c:v>873.33410496863837</c:v>
                </c:pt>
                <c:pt idx="15">
                  <c:v>829.40160404746553</c:v>
                </c:pt>
                <c:pt idx="16">
                  <c:v>811.79132933807807</c:v>
                </c:pt>
                <c:pt idx="17">
                  <c:v>791.30340145480932</c:v>
                </c:pt>
                <c:pt idx="18">
                  <c:v>837.00149657080806</c:v>
                </c:pt>
                <c:pt idx="19">
                  <c:v>854.75494424531257</c:v>
                </c:pt>
                <c:pt idx="20">
                  <c:v>868.98090627926274</c:v>
                </c:pt>
                <c:pt idx="21">
                  <c:v>873.40507432634706</c:v>
                </c:pt>
                <c:pt idx="22">
                  <c:v>915.89103459995863</c:v>
                </c:pt>
                <c:pt idx="23">
                  <c:v>967.02044551765789</c:v>
                </c:pt>
                <c:pt idx="24">
                  <c:v>998.52343484218886</c:v>
                </c:pt>
                <c:pt idx="25" formatCode="#,##0">
                  <c:v>1141</c:v>
                </c:pt>
                <c:pt idx="26" formatCode="#,##0">
                  <c:v>1150</c:v>
                </c:pt>
                <c:pt idx="27" formatCode="#,##0">
                  <c:v>1159</c:v>
                </c:pt>
                <c:pt idx="28" formatCode="#,##0">
                  <c:v>1151</c:v>
                </c:pt>
                <c:pt idx="29" formatCode="#,##0">
                  <c:v>1211</c:v>
                </c:pt>
                <c:pt idx="30" formatCode="#,##0">
                  <c:v>1224</c:v>
                </c:pt>
                <c:pt idx="31" formatCode="#,##0">
                  <c:v>1237</c:v>
                </c:pt>
                <c:pt idx="32" formatCode="#,##0">
                  <c:v>1231</c:v>
                </c:pt>
                <c:pt idx="33" formatCode="#,##0">
                  <c:v>1196</c:v>
                </c:pt>
                <c:pt idx="34" formatCode="#,##0">
                  <c:v>1231</c:v>
                </c:pt>
                <c:pt idx="35" formatCode="#,##0">
                  <c:v>1251</c:v>
                </c:pt>
                <c:pt idx="36" formatCode="#,##0">
                  <c:v>1236</c:v>
                </c:pt>
                <c:pt idx="37" formatCode="#,##0">
                  <c:v>1273</c:v>
                </c:pt>
                <c:pt idx="38" formatCode="#,##0">
                  <c:v>1279</c:v>
                </c:pt>
                <c:pt idx="39" formatCode="#,##0">
                  <c:v>1278</c:v>
                </c:pt>
                <c:pt idx="40" formatCode="#,##0">
                  <c:v>1282</c:v>
                </c:pt>
                <c:pt idx="41" formatCode="#,##0">
                  <c:v>1263</c:v>
                </c:pt>
                <c:pt idx="42" formatCode="#,##0">
                  <c:v>1296</c:v>
                </c:pt>
                <c:pt idx="43" formatCode="#,##0">
                  <c:v>1214</c:v>
                </c:pt>
                <c:pt idx="44" formatCode="#,##0">
                  <c:v>1141</c:v>
                </c:pt>
                <c:pt idx="45" formatCode="#,##0">
                  <c:v>1191</c:v>
                </c:pt>
                <c:pt idx="46" formatCode="#,##0">
                  <c:v>1241</c:v>
                </c:pt>
                <c:pt idx="47" formatCode="#,##0">
                  <c:v>1276</c:v>
                </c:pt>
                <c:pt idx="48">
                  <c:v>1322.9563108638267</c:v>
                </c:pt>
                <c:pt idx="49">
                  <c:v>1326.5412736657404</c:v>
                </c:pt>
                <c:pt idx="50">
                  <c:v>1331.3028396436666</c:v>
                </c:pt>
                <c:pt idx="51">
                  <c:v>1338.472765247494</c:v>
                </c:pt>
                <c:pt idx="52">
                  <c:v>1341.5981174337776</c:v>
                </c:pt>
                <c:pt idx="53">
                  <c:v>1345.4220777558185</c:v>
                </c:pt>
                <c:pt idx="54">
                  <c:v>1347.1318292459619</c:v>
                </c:pt>
                <c:pt idx="55">
                  <c:v>1346.7825251780832</c:v>
                </c:pt>
                <c:pt idx="56">
                  <c:v>1349.2276536532345</c:v>
                </c:pt>
                <c:pt idx="57">
                  <c:v>1351.6543977037609</c:v>
                </c:pt>
                <c:pt idx="58">
                  <c:v>1352.5920033596458</c:v>
                </c:pt>
                <c:pt idx="59">
                  <c:v>1351.6360132791356</c:v>
                </c:pt>
                <c:pt idx="60">
                  <c:v>1352.0956238947656</c:v>
                </c:pt>
                <c:pt idx="61">
                  <c:v>1347.3524423414642</c:v>
                </c:pt>
                <c:pt idx="62">
                  <c:v>1343.8042483888012</c:v>
                </c:pt>
                <c:pt idx="63">
                  <c:v>1339.8192147688487</c:v>
                </c:pt>
                <c:pt idx="64">
                  <c:v>1334.9203631000337</c:v>
                </c:pt>
                <c:pt idx="65">
                  <c:v>1329.1378236158744</c:v>
                </c:pt>
                <c:pt idx="66">
                  <c:v>1322.413163261142</c:v>
                </c:pt>
                <c:pt idx="67">
                  <c:v>1314.8941615563017</c:v>
                </c:pt>
                <c:pt idx="68">
                  <c:v>1306.3684600125071</c:v>
                </c:pt>
                <c:pt idx="69">
                  <c:v>1296.8956462268534</c:v>
                </c:pt>
                <c:pt idx="70">
                  <c:v>1286.5767168744624</c:v>
                </c:pt>
                <c:pt idx="71">
                  <c:v>1275.3186945662337</c:v>
                </c:pt>
                <c:pt idx="72">
                  <c:v>1263.2814870275579</c:v>
                </c:pt>
                <c:pt idx="73">
                  <c:v>1250.2699546216932</c:v>
                </c:pt>
                <c:pt idx="74">
                  <c:v>1236.3812737403232</c:v>
                </c:pt>
                <c:pt idx="75">
                  <c:v>1221.7410118420808</c:v>
                </c:pt>
                <c:pt idx="76">
                  <c:v>1206.446036460316</c:v>
                </c:pt>
                <c:pt idx="77">
                  <c:v>1190.6011976455511</c:v>
                </c:pt>
                <c:pt idx="78">
                  <c:v>1174.0482165324179</c:v>
                </c:pt>
                <c:pt idx="79">
                  <c:v>1156.8944820604797</c:v>
                </c:pt>
                <c:pt idx="80">
                  <c:v>1139.278473069784</c:v>
                </c:pt>
                <c:pt idx="81">
                  <c:v>1121.3525559947379</c:v>
                </c:pt>
                <c:pt idx="82">
                  <c:v>1103.2040733982949</c:v>
                </c:pt>
                <c:pt idx="83">
                  <c:v>1084.5379718112022</c:v>
                </c:pt>
                <c:pt idx="84">
                  <c:v>1065.4652030745146</c:v>
                </c:pt>
                <c:pt idx="85">
                  <c:v>1046.1043724652604</c:v>
                </c:pt>
                <c:pt idx="86">
                  <c:v>1026.6321156967947</c:v>
                </c:pt>
                <c:pt idx="87">
                  <c:v>1007.2150618401512</c:v>
                </c:pt>
                <c:pt idx="88">
                  <c:v>987.53255159945968</c:v>
                </c:pt>
                <c:pt idx="89">
                  <c:v>967.68427267880759</c:v>
                </c:pt>
                <c:pt idx="90">
                  <c:v>947.77216855118434</c:v>
                </c:pt>
                <c:pt idx="91">
                  <c:v>927.87636405443357</c:v>
                </c:pt>
                <c:pt idx="92">
                  <c:v>908.22263095360779</c:v>
                </c:pt>
                <c:pt idx="93">
                  <c:v>888.55670897925586</c:v>
                </c:pt>
                <c:pt idx="94">
                  <c:v>868.95474641817452</c:v>
                </c:pt>
                <c:pt idx="95">
                  <c:v>849.38969610485572</c:v>
                </c:pt>
                <c:pt idx="96">
                  <c:v>830.12090031524997</c:v>
                </c:pt>
                <c:pt idx="97">
                  <c:v>811.15590769410858</c:v>
                </c:pt>
                <c:pt idx="98">
                  <c:v>791.89253972202948</c:v>
                </c:pt>
                <c:pt idx="99">
                  <c:v>772.72482352129975</c:v>
                </c:pt>
                <c:pt idx="100">
                  <c:v>753.65473872676341</c:v>
                </c:pt>
                <c:pt idx="101">
                  <c:v>734.71568377110441</c:v>
                </c:pt>
                <c:pt idx="102">
                  <c:v>715.98639565195174</c:v>
                </c:pt>
                <c:pt idx="103">
                  <c:v>697.23305114548828</c:v>
                </c:pt>
                <c:pt idx="104">
                  <c:v>678.38818290638039</c:v>
                </c:pt>
                <c:pt idx="105">
                  <c:v>659.43615920990226</c:v>
                </c:pt>
                <c:pt idx="106">
                  <c:v>640.3394366709939</c:v>
                </c:pt>
                <c:pt idx="107">
                  <c:v>621.32030853772392</c:v>
                </c:pt>
                <c:pt idx="108">
                  <c:v>602.19334821641326</c:v>
                </c:pt>
                <c:pt idx="109">
                  <c:v>582.90768508490248</c:v>
                </c:pt>
                <c:pt idx="110">
                  <c:v>563.53398813607384</c:v>
                </c:pt>
                <c:pt idx="111">
                  <c:v>544.16380114159472</c:v>
                </c:pt>
                <c:pt idx="112">
                  <c:v>524.95841525480807</c:v>
                </c:pt>
                <c:pt idx="113">
                  <c:v>505.7731257502677</c:v>
                </c:pt>
                <c:pt idx="114">
                  <c:v>486.64144320564776</c:v>
                </c:pt>
                <c:pt idx="115">
                  <c:v>467.6475101909499</c:v>
                </c:pt>
                <c:pt idx="116">
                  <c:v>448.84164984016763</c:v>
                </c:pt>
                <c:pt idx="117">
                  <c:v>430.51481516048477</c:v>
                </c:pt>
                <c:pt idx="118">
                  <c:v>412.28334214593144</c:v>
                </c:pt>
                <c:pt idx="119">
                  <c:v>394.38433472089821</c:v>
                </c:pt>
                <c:pt idx="120">
                  <c:v>376.83181266376039</c:v>
                </c:pt>
                <c:pt idx="121">
                  <c:v>359.67337233065098</c:v>
                </c:pt>
                <c:pt idx="122">
                  <c:v>342.92610958187345</c:v>
                </c:pt>
                <c:pt idx="123">
                  <c:v>326.56834513622118</c:v>
                </c:pt>
                <c:pt idx="124">
                  <c:v>310.57422497734399</c:v>
                </c:pt>
                <c:pt idx="125">
                  <c:v>294.96466616820305</c:v>
                </c:pt>
                <c:pt idx="126">
                  <c:v>279.75277974506469</c:v>
                </c:pt>
                <c:pt idx="127">
                  <c:v>264.91758595407862</c:v>
                </c:pt>
                <c:pt idx="128">
                  <c:v>250.39776740763716</c:v>
                </c:pt>
                <c:pt idx="129">
                  <c:v>236.14108457932355</c:v>
                </c:pt>
                <c:pt idx="130">
                  <c:v>222.13724255903583</c:v>
                </c:pt>
                <c:pt idx="131">
                  <c:v>208.36434108478363</c:v>
                </c:pt>
                <c:pt idx="132">
                  <c:v>194.8314149982051</c:v>
                </c:pt>
                <c:pt idx="133">
                  <c:v>181.46853583104155</c:v>
                </c:pt>
                <c:pt idx="134">
                  <c:v>168.26341359543073</c:v>
                </c:pt>
                <c:pt idx="135">
                  <c:v>155.21104074179391</c:v>
                </c:pt>
              </c:numCache>
            </c:numRef>
          </c:yVal>
          <c:smooth val="1"/>
        </c:ser>
        <c:axId val="143147008"/>
        <c:axId val="143148928"/>
      </c:scatterChart>
      <c:valAx>
        <c:axId val="14314700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148928"/>
        <c:crosses val="autoZero"/>
        <c:crossBetween val="midCat"/>
      </c:valAx>
      <c:valAx>
        <c:axId val="14314892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14700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9657765898127991"/>
          <c:y val="6.9847117252349433E-2"/>
          <c:w val="0.67259595413754014"/>
          <c:h val="0.8329129696068106"/>
        </c:manualLayout>
      </c:layout>
      <c:scatterChart>
        <c:scatterStyle val="smoothMarker"/>
        <c:ser>
          <c:idx val="0"/>
          <c:order val="0"/>
          <c:yVal>
            <c:numRef>
              <c:f>'人口と最終エネルギー消費量(16年遅延モデル適用)'!$K$6:$K$53</c:f>
              <c:numCache>
                <c:formatCode>0.00_ </c:formatCode>
                <c:ptCount val="48"/>
                <c:pt idx="0">
                  <c:v>5.3262</c:v>
                </c:pt>
                <c:pt idx="1">
                  <c:v>6.0601300000000009</c:v>
                </c:pt>
                <c:pt idx="2">
                  <c:v>6.9074500000000008</c:v>
                </c:pt>
                <c:pt idx="3">
                  <c:v>7.7541200000000003</c:v>
                </c:pt>
                <c:pt idx="4">
                  <c:v>9.1010099999999987</c:v>
                </c:pt>
                <c:pt idx="5">
                  <c:v>10.293060000000001</c:v>
                </c:pt>
                <c:pt idx="6">
                  <c:v>10.976790000000001</c:v>
                </c:pt>
                <c:pt idx="7">
                  <c:v>11.870839999999999</c:v>
                </c:pt>
                <c:pt idx="8">
                  <c:v>13.113349999999999</c:v>
                </c:pt>
                <c:pt idx="9">
                  <c:v>12.809479999999999</c:v>
                </c:pt>
                <c:pt idx="10">
                  <c:v>12.585179999999999</c:v>
                </c:pt>
                <c:pt idx="11">
                  <c:v>13.405660000000001</c:v>
                </c:pt>
                <c:pt idx="12">
                  <c:v>13.38214</c:v>
                </c:pt>
                <c:pt idx="13">
                  <c:v>13.83398</c:v>
                </c:pt>
                <c:pt idx="14">
                  <c:v>14.151660000000001</c:v>
                </c:pt>
                <c:pt idx="15">
                  <c:v>13.439770000000001</c:v>
                </c:pt>
                <c:pt idx="16">
                  <c:v>13.154410000000002</c:v>
                </c:pt>
                <c:pt idx="17">
                  <c:v>12.822420000000001</c:v>
                </c:pt>
                <c:pt idx="18">
                  <c:v>13.562919999999998</c:v>
                </c:pt>
                <c:pt idx="19">
                  <c:v>13.8506</c:v>
                </c:pt>
                <c:pt idx="20">
                  <c:v>14.08112</c:v>
                </c:pt>
                <c:pt idx="21">
                  <c:v>14.152809999999999</c:v>
                </c:pt>
                <c:pt idx="22">
                  <c:v>14.841259999999998</c:v>
                </c:pt>
                <c:pt idx="23">
                  <c:v>15.66977</c:v>
                </c:pt>
                <c:pt idx="24">
                  <c:v>16.180250000000001</c:v>
                </c:pt>
                <c:pt idx="25">
                  <c:v>17.567566334530248</c:v>
                </c:pt>
                <c:pt idx="26">
                  <c:v>17.806301467198182</c:v>
                </c:pt>
                <c:pt idx="27">
                  <c:v>18.036340366074178</c:v>
                </c:pt>
                <c:pt idx="28">
                  <c:v>18.359361121544286</c:v>
                </c:pt>
                <c:pt idx="29">
                  <c:v>18.916654815213871</c:v>
                </c:pt>
                <c:pt idx="30">
                  <c:v>19.665655541412011</c:v>
                </c:pt>
                <c:pt idx="31">
                  <c:v>19.923889740328356</c:v>
                </c:pt>
                <c:pt idx="32">
                  <c:v>20.068874983343257</c:v>
                </c:pt>
                <c:pt idx="33">
                  <c:v>19.947679253388134</c:v>
                </c:pt>
                <c:pt idx="34">
                  <c:v>20.529072614488651</c:v>
                </c:pt>
                <c:pt idx="35">
                  <c:v>20.800156365537781</c:v>
                </c:pt>
                <c:pt idx="36">
                  <c:v>20.668404692713715</c:v>
                </c:pt>
                <c:pt idx="37">
                  <c:v>21.06697508864335</c:v>
                </c:pt>
                <c:pt idx="38">
                  <c:v>20.826191172701428</c:v>
                </c:pt>
                <c:pt idx="39">
                  <c:v>21.093049178748021</c:v>
                </c:pt>
                <c:pt idx="40">
                  <c:v>21.168900334808804</c:v>
                </c:pt>
                <c:pt idx="41">
                  <c:v>21.129539235675935</c:v>
                </c:pt>
                <c:pt idx="42">
                  <c:v>20.90079983843971</c:v>
                </c:pt>
                <c:pt idx="43">
                  <c:v>19.686365069490368</c:v>
                </c:pt>
                <c:pt idx="44">
                  <c:v>19.22488419046784</c:v>
                </c:pt>
                <c:pt idx="45">
                  <c:v>19.941563013906013</c:v>
                </c:pt>
                <c:pt idx="46">
                  <c:v>19.466410443615054</c:v>
                </c:pt>
                <c:pt idx="47">
                  <c:v>19.263874973097504</c:v>
                </c:pt>
              </c:numCache>
            </c:numRef>
          </c:yVal>
          <c:smooth val="1"/>
        </c:ser>
        <c:axId val="143331328"/>
        <c:axId val="143332864"/>
      </c:scatterChart>
      <c:valAx>
        <c:axId val="143331328"/>
        <c:scaling>
          <c:orientation val="minMax"/>
        </c:scaling>
        <c:axPos val="b"/>
        <c:tickLblPos val="nextTo"/>
        <c:crossAx val="143332864"/>
        <c:crosses val="autoZero"/>
        <c:crossBetween val="midCat"/>
      </c:valAx>
      <c:valAx>
        <c:axId val="143332864"/>
        <c:scaling>
          <c:orientation val="minMax"/>
          <c:min val="5"/>
        </c:scaling>
        <c:axPos val="l"/>
        <c:majorGridlines/>
        <c:numFmt formatCode="0.00_ " sourceLinked="1"/>
        <c:tickLblPos val="nextTo"/>
        <c:crossAx val="143331328"/>
        <c:crosses val="autoZero"/>
        <c:crossBetween val="midCat"/>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828067561712037"/>
          <c:y val="6.0553482747741444E-2"/>
          <c:w val="0.65081148217837825"/>
          <c:h val="0.8329129696068106"/>
        </c:manualLayout>
      </c:layout>
      <c:scatterChart>
        <c:scatterStyle val="smoothMarker"/>
        <c:ser>
          <c:idx val="0"/>
          <c:order val="0"/>
          <c:yVal>
            <c:numRef>
              <c:f>'人口と最終エネルギー消費量(16年遅延モデル適用)'!$N$6:$N$53</c:f>
              <c:numCache>
                <c:formatCode>#,##0</c:formatCode>
                <c:ptCount val="48"/>
                <c:pt idx="0">
                  <c:v>99209</c:v>
                </c:pt>
                <c:pt idx="1">
                  <c:v>99036</c:v>
                </c:pt>
                <c:pt idx="2">
                  <c:v>100196</c:v>
                </c:pt>
                <c:pt idx="3">
                  <c:v>101331</c:v>
                </c:pt>
                <c:pt idx="4">
                  <c:v>102536</c:v>
                </c:pt>
                <c:pt idx="5">
                  <c:v>104665</c:v>
                </c:pt>
                <c:pt idx="6">
                  <c:v>106100</c:v>
                </c:pt>
                <c:pt idx="7">
                  <c:v>107595</c:v>
                </c:pt>
                <c:pt idx="8">
                  <c:v>109104</c:v>
                </c:pt>
                <c:pt idx="9">
                  <c:v>110573</c:v>
                </c:pt>
                <c:pt idx="10">
                  <c:v>111940</c:v>
                </c:pt>
                <c:pt idx="11">
                  <c:v>113094</c:v>
                </c:pt>
                <c:pt idx="12">
                  <c:v>114165</c:v>
                </c:pt>
                <c:pt idx="13">
                  <c:v>115190</c:v>
                </c:pt>
                <c:pt idx="14">
                  <c:v>116155</c:v>
                </c:pt>
                <c:pt idx="15">
                  <c:v>117060</c:v>
                </c:pt>
                <c:pt idx="16">
                  <c:v>117902</c:v>
                </c:pt>
                <c:pt idx="17">
                  <c:v>118728</c:v>
                </c:pt>
                <c:pt idx="18">
                  <c:v>119536</c:v>
                </c:pt>
                <c:pt idx="19">
                  <c:v>120305</c:v>
                </c:pt>
                <c:pt idx="20">
                  <c:v>121049</c:v>
                </c:pt>
                <c:pt idx="21">
                  <c:v>121660</c:v>
                </c:pt>
                <c:pt idx="22">
                  <c:v>122239</c:v>
                </c:pt>
                <c:pt idx="23">
                  <c:v>122745</c:v>
                </c:pt>
                <c:pt idx="24">
                  <c:v>123205</c:v>
                </c:pt>
                <c:pt idx="25">
                  <c:v>123611</c:v>
                </c:pt>
                <c:pt idx="26">
                  <c:v>124101</c:v>
                </c:pt>
                <c:pt idx="27">
                  <c:v>124567</c:v>
                </c:pt>
                <c:pt idx="28">
                  <c:v>124938</c:v>
                </c:pt>
                <c:pt idx="29">
                  <c:v>125265</c:v>
                </c:pt>
                <c:pt idx="30">
                  <c:v>125570</c:v>
                </c:pt>
                <c:pt idx="31">
                  <c:v>125859</c:v>
                </c:pt>
                <c:pt idx="32">
                  <c:v>126157</c:v>
                </c:pt>
                <c:pt idx="33">
                  <c:v>126472</c:v>
                </c:pt>
                <c:pt idx="34">
                  <c:v>126667</c:v>
                </c:pt>
                <c:pt idx="35">
                  <c:v>126926</c:v>
                </c:pt>
                <c:pt idx="36">
                  <c:v>127316</c:v>
                </c:pt>
                <c:pt idx="37">
                  <c:v>127486</c:v>
                </c:pt>
                <c:pt idx="38">
                  <c:v>127694</c:v>
                </c:pt>
                <c:pt idx="39">
                  <c:v>127787</c:v>
                </c:pt>
                <c:pt idx="40">
                  <c:v>127768</c:v>
                </c:pt>
                <c:pt idx="41">
                  <c:v>127901</c:v>
                </c:pt>
                <c:pt idx="42">
                  <c:v>128033</c:v>
                </c:pt>
                <c:pt idx="43">
                  <c:v>128084</c:v>
                </c:pt>
                <c:pt idx="44">
                  <c:v>128032</c:v>
                </c:pt>
                <c:pt idx="45">
                  <c:v>128057</c:v>
                </c:pt>
                <c:pt idx="46">
                  <c:v>127799</c:v>
                </c:pt>
                <c:pt idx="47">
                  <c:v>127605.5692</c:v>
                </c:pt>
              </c:numCache>
            </c:numRef>
          </c:yVal>
          <c:smooth val="1"/>
        </c:ser>
        <c:axId val="143540608"/>
        <c:axId val="143542528"/>
      </c:scatterChart>
      <c:valAx>
        <c:axId val="143540608"/>
        <c:scaling>
          <c:orientation val="minMax"/>
        </c:scaling>
        <c:axPos val="b"/>
        <c:tickLblPos val="nextTo"/>
        <c:crossAx val="143542528"/>
        <c:crosses val="autoZero"/>
        <c:crossBetween val="midCat"/>
      </c:valAx>
      <c:valAx>
        <c:axId val="143542528"/>
        <c:scaling>
          <c:orientation val="minMax"/>
          <c:min val="95000"/>
        </c:scaling>
        <c:axPos val="l"/>
        <c:majorGridlines/>
        <c:numFmt formatCode="#,##0" sourceLinked="1"/>
        <c:tickLblPos val="nextTo"/>
        <c:crossAx val="143540608"/>
        <c:crosses val="autoZero"/>
        <c:crossBetween val="midCat"/>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none"/>
          </c:marker>
          <c:yVal>
            <c:numRef>
              <c:f>'人口と最終エネルギー消費量(16年遅延モデル適用)'!$P$6:$P$37</c:f>
              <c:numCache>
                <c:formatCode>0.00_ </c:formatCode>
                <c:ptCount val="32"/>
                <c:pt idx="0">
                  <c:v>13.154410000000002</c:v>
                </c:pt>
                <c:pt idx="1">
                  <c:v>12.822420000000001</c:v>
                </c:pt>
                <c:pt idx="2">
                  <c:v>13.562919999999998</c:v>
                </c:pt>
                <c:pt idx="3">
                  <c:v>13.8506</c:v>
                </c:pt>
                <c:pt idx="4">
                  <c:v>14.08112</c:v>
                </c:pt>
                <c:pt idx="5">
                  <c:v>14.152809999999999</c:v>
                </c:pt>
                <c:pt idx="6">
                  <c:v>14.841259999999998</c:v>
                </c:pt>
                <c:pt idx="7">
                  <c:v>15.66977</c:v>
                </c:pt>
                <c:pt idx="8">
                  <c:v>16.180250000000001</c:v>
                </c:pt>
                <c:pt idx="9">
                  <c:v>17.567566334530248</c:v>
                </c:pt>
                <c:pt idx="10">
                  <c:v>17.806301467198182</c:v>
                </c:pt>
                <c:pt idx="11">
                  <c:v>18.036340366074178</c:v>
                </c:pt>
                <c:pt idx="12">
                  <c:v>18.359361121544286</c:v>
                </c:pt>
                <c:pt idx="13">
                  <c:v>18.916654815213871</c:v>
                </c:pt>
                <c:pt idx="14">
                  <c:v>19.665655541412011</c:v>
                </c:pt>
                <c:pt idx="15">
                  <c:v>19.923889740328356</c:v>
                </c:pt>
                <c:pt idx="16">
                  <c:v>20.068874983343257</c:v>
                </c:pt>
                <c:pt idx="17">
                  <c:v>19.947679253388134</c:v>
                </c:pt>
                <c:pt idx="18">
                  <c:v>20.529072614488651</c:v>
                </c:pt>
                <c:pt idx="19">
                  <c:v>20.800156365537781</c:v>
                </c:pt>
                <c:pt idx="20">
                  <c:v>20.668404692713715</c:v>
                </c:pt>
                <c:pt idx="21">
                  <c:v>21.06697508864335</c:v>
                </c:pt>
                <c:pt idx="22">
                  <c:v>20.826191172701428</c:v>
                </c:pt>
                <c:pt idx="23">
                  <c:v>21.093049178748021</c:v>
                </c:pt>
                <c:pt idx="24">
                  <c:v>21.168900334808804</c:v>
                </c:pt>
                <c:pt idx="25">
                  <c:v>21.129539235675935</c:v>
                </c:pt>
                <c:pt idx="26">
                  <c:v>20.90079983843971</c:v>
                </c:pt>
                <c:pt idx="27">
                  <c:v>19.686365069490368</c:v>
                </c:pt>
                <c:pt idx="28">
                  <c:v>19.22488419046784</c:v>
                </c:pt>
                <c:pt idx="29">
                  <c:v>19.941563013906013</c:v>
                </c:pt>
                <c:pt idx="30">
                  <c:v>19.466410443615054</c:v>
                </c:pt>
                <c:pt idx="31">
                  <c:v>19.263874973097504</c:v>
                </c:pt>
              </c:numCache>
            </c:numRef>
          </c:yVal>
          <c:smooth val="1"/>
        </c:ser>
        <c:axId val="143749888"/>
        <c:axId val="143766272"/>
      </c:scatterChart>
      <c:valAx>
        <c:axId val="14374988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766272"/>
        <c:crosses val="autoZero"/>
        <c:crossBetween val="midCat"/>
      </c:valAx>
      <c:valAx>
        <c:axId val="143766272"/>
        <c:scaling>
          <c:orientation val="minMax"/>
        </c:scaling>
        <c:axPos val="l"/>
        <c:majorGridlines>
          <c:spPr>
            <a:ln w="9525" cap="flat" cmpd="sng" algn="ctr">
              <a:solidFill>
                <a:schemeClr val="tx1">
                  <a:lumMod val="15000"/>
                  <a:lumOff val="85000"/>
                </a:schemeClr>
              </a:solidFill>
              <a:round/>
            </a:ln>
            <a:effectLst/>
          </c:spPr>
        </c:majorGridlines>
        <c:numFmt formatCode="0.00_ "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74988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28575" cap="rnd">
              <a:noFill/>
              <a:round/>
            </a:ln>
            <a:effectLst/>
          </c:spPr>
          <c:marker>
            <c:symbol val="circle"/>
            <c:size val="5"/>
            <c:spPr>
              <a:solidFill>
                <a:schemeClr val="accent1"/>
              </a:solidFill>
              <a:ln w="9525">
                <a:solidFill>
                  <a:schemeClr val="accent1"/>
                </a:solidFill>
              </a:ln>
              <a:effectLst/>
            </c:spPr>
          </c:marker>
          <c:xVal>
            <c:numRef>
              <c:f>地球の温度!$F$9:$F$27</c:f>
              <c:numCache>
                <c:formatCode>0.000_ </c:formatCode>
                <c:ptCount val="19"/>
                <c:pt idx="0">
                  <c:v>0.73</c:v>
                </c:pt>
                <c:pt idx="1">
                  <c:v>0.74</c:v>
                </c:pt>
                <c:pt idx="2">
                  <c:v>0.75</c:v>
                </c:pt>
                <c:pt idx="3">
                  <c:v>0.76</c:v>
                </c:pt>
                <c:pt idx="4">
                  <c:v>0.77</c:v>
                </c:pt>
                <c:pt idx="5">
                  <c:v>0.78</c:v>
                </c:pt>
                <c:pt idx="6">
                  <c:v>0.79</c:v>
                </c:pt>
                <c:pt idx="7">
                  <c:v>0.8</c:v>
                </c:pt>
                <c:pt idx="8">
                  <c:v>0.81100000000000005</c:v>
                </c:pt>
                <c:pt idx="9">
                  <c:v>0.82100000000000006</c:v>
                </c:pt>
                <c:pt idx="10">
                  <c:v>0.83100000000000007</c:v>
                </c:pt>
                <c:pt idx="11">
                  <c:v>0.84100000000000008</c:v>
                </c:pt>
                <c:pt idx="12">
                  <c:v>0.85100000000000009</c:v>
                </c:pt>
                <c:pt idx="13">
                  <c:v>0.8610000000000001</c:v>
                </c:pt>
                <c:pt idx="14">
                  <c:v>0.87100000000000011</c:v>
                </c:pt>
                <c:pt idx="15">
                  <c:v>0.88100000000000012</c:v>
                </c:pt>
                <c:pt idx="16">
                  <c:v>0.89100000000000013</c:v>
                </c:pt>
                <c:pt idx="17">
                  <c:v>0.90100000000000013</c:v>
                </c:pt>
                <c:pt idx="18">
                  <c:v>1</c:v>
                </c:pt>
              </c:numCache>
            </c:numRef>
          </c:xVal>
          <c:yVal>
            <c:numRef>
              <c:f>地球の温度!$H$9:$H$27</c:f>
              <c:numCache>
                <c:formatCode>0.000_ </c:formatCode>
                <c:ptCount val="19"/>
                <c:pt idx="0">
                  <c:v>14.529603857675625</c:v>
                </c:pt>
                <c:pt idx="1">
                  <c:v>15.098705756286051</c:v>
                </c:pt>
                <c:pt idx="2">
                  <c:v>15.673481702402228</c:v>
                </c:pt>
                <c:pt idx="3">
                  <c:v>16.254034343445483</c:v>
                </c:pt>
                <c:pt idx="4">
                  <c:v>16.840469030868519</c:v>
                </c:pt>
                <c:pt idx="5">
                  <c:v>17.432893914066597</c:v>
                </c:pt>
                <c:pt idx="6">
                  <c:v>18.031420038350745</c:v>
                </c:pt>
                <c:pt idx="7">
                  <c:v>18.636161447194354</c:v>
                </c:pt>
                <c:pt idx="8">
                  <c:v>19.308695562531057</c:v>
                </c:pt>
                <c:pt idx="9">
                  <c:v>19.926874229123825</c:v>
                </c:pt>
                <c:pt idx="10">
                  <c:v>20.551641948732993</c:v>
                </c:pt>
                <c:pt idx="11">
                  <c:v>21.183126225894455</c:v>
                </c:pt>
                <c:pt idx="12">
                  <c:v>21.82145816000758</c:v>
                </c:pt>
                <c:pt idx="13">
                  <c:v>22.466772579035592</c:v>
                </c:pt>
                <c:pt idx="14">
                  <c:v>23.119208179401539</c:v>
                </c:pt>
                <c:pt idx="15">
                  <c:v>23.778907672427295</c:v>
                </c:pt>
                <c:pt idx="16">
                  <c:v>24.446017937680836</c:v>
                </c:pt>
                <c:pt idx="17">
                  <c:v>25.120690183625015</c:v>
                </c:pt>
                <c:pt idx="18">
                  <c:v>32.243649758971685</c:v>
                </c:pt>
              </c:numCache>
            </c:numRef>
          </c:yVal>
        </c:ser>
        <c:axId val="143949824"/>
        <c:axId val="143992320"/>
      </c:scatterChart>
      <c:valAx>
        <c:axId val="143949824"/>
        <c:scaling>
          <c:orientation val="minMax"/>
        </c:scaling>
        <c:axPos val="b"/>
        <c:majorGridlines>
          <c:spPr>
            <a:ln w="9525" cap="flat" cmpd="sng" algn="ctr">
              <a:solidFill>
                <a:schemeClr val="tx1">
                  <a:lumMod val="15000"/>
                  <a:lumOff val="85000"/>
                </a:schemeClr>
              </a:solidFill>
              <a:round/>
            </a:ln>
            <a:effectLst/>
          </c:spPr>
        </c:majorGridlines>
        <c:numFmt formatCode="0.000_ "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992320"/>
        <c:crosses val="autoZero"/>
        <c:crossBetween val="midCat"/>
      </c:valAx>
      <c:valAx>
        <c:axId val="143992320"/>
        <c:scaling>
          <c:orientation val="minMax"/>
        </c:scaling>
        <c:axPos val="l"/>
        <c:majorGridlines>
          <c:spPr>
            <a:ln w="9525" cap="flat" cmpd="sng" algn="ctr">
              <a:solidFill>
                <a:schemeClr val="tx1">
                  <a:lumMod val="15000"/>
                  <a:lumOff val="85000"/>
                </a:schemeClr>
              </a:solidFill>
              <a:round/>
            </a:ln>
            <a:effectLst/>
          </c:spPr>
        </c:majorGridlines>
        <c:numFmt formatCode="0.000_ "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94982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none"/>
          </c:marker>
          <c:xVal>
            <c:numRef>
              <c:f>黒体のフラックス分布関数!$N$14:$N$1028</c:f>
              <c:numCache>
                <c:formatCode>General</c:formatCode>
                <c:ptCount val="1015"/>
                <c:pt idx="0">
                  <c:v>50</c:v>
                </c:pt>
                <c:pt idx="1">
                  <c:v>100</c:v>
                </c:pt>
                <c:pt idx="2">
                  <c:v>150</c:v>
                </c:pt>
                <c:pt idx="3">
                  <c:v>200</c:v>
                </c:pt>
                <c:pt idx="4">
                  <c:v>250</c:v>
                </c:pt>
                <c:pt idx="5">
                  <c:v>300</c:v>
                </c:pt>
                <c:pt idx="6">
                  <c:v>350</c:v>
                </c:pt>
                <c:pt idx="7">
                  <c:v>400</c:v>
                </c:pt>
                <c:pt idx="8">
                  <c:v>450</c:v>
                </c:pt>
                <c:pt idx="9">
                  <c:v>500</c:v>
                </c:pt>
                <c:pt idx="10">
                  <c:v>550</c:v>
                </c:pt>
                <c:pt idx="11">
                  <c:v>600</c:v>
                </c:pt>
                <c:pt idx="12">
                  <c:v>650</c:v>
                </c:pt>
                <c:pt idx="13">
                  <c:v>700</c:v>
                </c:pt>
                <c:pt idx="14">
                  <c:v>750</c:v>
                </c:pt>
                <c:pt idx="15">
                  <c:v>800</c:v>
                </c:pt>
                <c:pt idx="16">
                  <c:v>850</c:v>
                </c:pt>
                <c:pt idx="17">
                  <c:v>900</c:v>
                </c:pt>
                <c:pt idx="18">
                  <c:v>950</c:v>
                </c:pt>
                <c:pt idx="19">
                  <c:v>1000</c:v>
                </c:pt>
                <c:pt idx="20">
                  <c:v>1050</c:v>
                </c:pt>
                <c:pt idx="21">
                  <c:v>1100</c:v>
                </c:pt>
                <c:pt idx="22">
                  <c:v>1150</c:v>
                </c:pt>
                <c:pt idx="23">
                  <c:v>1200</c:v>
                </c:pt>
                <c:pt idx="24">
                  <c:v>1250</c:v>
                </c:pt>
                <c:pt idx="25">
                  <c:v>1300</c:v>
                </c:pt>
                <c:pt idx="26">
                  <c:v>1350</c:v>
                </c:pt>
                <c:pt idx="27">
                  <c:v>1400</c:v>
                </c:pt>
                <c:pt idx="28">
                  <c:v>1450</c:v>
                </c:pt>
                <c:pt idx="29">
                  <c:v>1500</c:v>
                </c:pt>
                <c:pt idx="30">
                  <c:v>1550</c:v>
                </c:pt>
                <c:pt idx="31">
                  <c:v>1600</c:v>
                </c:pt>
                <c:pt idx="32">
                  <c:v>1650</c:v>
                </c:pt>
                <c:pt idx="33">
                  <c:v>1700</c:v>
                </c:pt>
                <c:pt idx="34">
                  <c:v>1750</c:v>
                </c:pt>
                <c:pt idx="35">
                  <c:v>1800</c:v>
                </c:pt>
                <c:pt idx="36">
                  <c:v>1850</c:v>
                </c:pt>
                <c:pt idx="37">
                  <c:v>1900</c:v>
                </c:pt>
                <c:pt idx="38">
                  <c:v>1950</c:v>
                </c:pt>
                <c:pt idx="39">
                  <c:v>2000</c:v>
                </c:pt>
                <c:pt idx="40">
                  <c:v>2050</c:v>
                </c:pt>
                <c:pt idx="41">
                  <c:v>2100</c:v>
                </c:pt>
                <c:pt idx="42">
                  <c:v>2150</c:v>
                </c:pt>
                <c:pt idx="43">
                  <c:v>2200</c:v>
                </c:pt>
                <c:pt idx="44">
                  <c:v>2250</c:v>
                </c:pt>
                <c:pt idx="45">
                  <c:v>2300</c:v>
                </c:pt>
                <c:pt idx="46">
                  <c:v>2350</c:v>
                </c:pt>
                <c:pt idx="47">
                  <c:v>2400</c:v>
                </c:pt>
                <c:pt idx="48">
                  <c:v>2450</c:v>
                </c:pt>
                <c:pt idx="49">
                  <c:v>2500</c:v>
                </c:pt>
                <c:pt idx="50">
                  <c:v>2550</c:v>
                </c:pt>
                <c:pt idx="51">
                  <c:v>2600</c:v>
                </c:pt>
                <c:pt idx="52">
                  <c:v>2650</c:v>
                </c:pt>
                <c:pt idx="53">
                  <c:v>2700</c:v>
                </c:pt>
                <c:pt idx="54">
                  <c:v>2750</c:v>
                </c:pt>
                <c:pt idx="55">
                  <c:v>2800</c:v>
                </c:pt>
                <c:pt idx="56">
                  <c:v>2850</c:v>
                </c:pt>
                <c:pt idx="57">
                  <c:v>2900</c:v>
                </c:pt>
                <c:pt idx="58">
                  <c:v>2950</c:v>
                </c:pt>
                <c:pt idx="59">
                  <c:v>3000</c:v>
                </c:pt>
                <c:pt idx="60">
                  <c:v>3050</c:v>
                </c:pt>
                <c:pt idx="61">
                  <c:v>3100</c:v>
                </c:pt>
                <c:pt idx="62">
                  <c:v>3150</c:v>
                </c:pt>
                <c:pt idx="63">
                  <c:v>3200</c:v>
                </c:pt>
                <c:pt idx="64">
                  <c:v>3250</c:v>
                </c:pt>
                <c:pt idx="65">
                  <c:v>3300</c:v>
                </c:pt>
                <c:pt idx="66">
                  <c:v>3350</c:v>
                </c:pt>
                <c:pt idx="67">
                  <c:v>3400</c:v>
                </c:pt>
                <c:pt idx="68">
                  <c:v>3450</c:v>
                </c:pt>
                <c:pt idx="69">
                  <c:v>3500</c:v>
                </c:pt>
                <c:pt idx="70">
                  <c:v>3550</c:v>
                </c:pt>
                <c:pt idx="71">
                  <c:v>3600</c:v>
                </c:pt>
                <c:pt idx="72">
                  <c:v>3650</c:v>
                </c:pt>
                <c:pt idx="73">
                  <c:v>3700</c:v>
                </c:pt>
                <c:pt idx="74">
                  <c:v>3750</c:v>
                </c:pt>
                <c:pt idx="75">
                  <c:v>3800</c:v>
                </c:pt>
                <c:pt idx="76">
                  <c:v>3850</c:v>
                </c:pt>
                <c:pt idx="77">
                  <c:v>3900</c:v>
                </c:pt>
                <c:pt idx="78">
                  <c:v>3950</c:v>
                </c:pt>
                <c:pt idx="79">
                  <c:v>4000</c:v>
                </c:pt>
                <c:pt idx="80">
                  <c:v>4050</c:v>
                </c:pt>
                <c:pt idx="81">
                  <c:v>4100</c:v>
                </c:pt>
                <c:pt idx="82">
                  <c:v>4150</c:v>
                </c:pt>
                <c:pt idx="83">
                  <c:v>4200</c:v>
                </c:pt>
                <c:pt idx="84">
                  <c:v>4250</c:v>
                </c:pt>
                <c:pt idx="85">
                  <c:v>4300</c:v>
                </c:pt>
                <c:pt idx="86">
                  <c:v>4350</c:v>
                </c:pt>
                <c:pt idx="87">
                  <c:v>4400</c:v>
                </c:pt>
                <c:pt idx="88">
                  <c:v>4450</c:v>
                </c:pt>
                <c:pt idx="89">
                  <c:v>4500</c:v>
                </c:pt>
                <c:pt idx="90">
                  <c:v>4550</c:v>
                </c:pt>
                <c:pt idx="91">
                  <c:v>4600</c:v>
                </c:pt>
                <c:pt idx="92">
                  <c:v>4650</c:v>
                </c:pt>
                <c:pt idx="93">
                  <c:v>4700</c:v>
                </c:pt>
                <c:pt idx="94">
                  <c:v>4750</c:v>
                </c:pt>
                <c:pt idx="95">
                  <c:v>4800</c:v>
                </c:pt>
                <c:pt idx="96">
                  <c:v>4850</c:v>
                </c:pt>
                <c:pt idx="97">
                  <c:v>4900</c:v>
                </c:pt>
                <c:pt idx="98">
                  <c:v>4950</c:v>
                </c:pt>
                <c:pt idx="99">
                  <c:v>5000</c:v>
                </c:pt>
                <c:pt idx="100">
                  <c:v>5050</c:v>
                </c:pt>
                <c:pt idx="101">
                  <c:v>5100</c:v>
                </c:pt>
                <c:pt idx="102">
                  <c:v>5150</c:v>
                </c:pt>
                <c:pt idx="103">
                  <c:v>5200</c:v>
                </c:pt>
                <c:pt idx="104">
                  <c:v>5250</c:v>
                </c:pt>
                <c:pt idx="105">
                  <c:v>5300</c:v>
                </c:pt>
                <c:pt idx="106">
                  <c:v>5350</c:v>
                </c:pt>
                <c:pt idx="107">
                  <c:v>5400</c:v>
                </c:pt>
                <c:pt idx="108">
                  <c:v>5450</c:v>
                </c:pt>
                <c:pt idx="109">
                  <c:v>5500</c:v>
                </c:pt>
                <c:pt idx="110">
                  <c:v>5550</c:v>
                </c:pt>
                <c:pt idx="111">
                  <c:v>5600</c:v>
                </c:pt>
                <c:pt idx="112">
                  <c:v>5650</c:v>
                </c:pt>
                <c:pt idx="113">
                  <c:v>5700</c:v>
                </c:pt>
                <c:pt idx="114">
                  <c:v>5750</c:v>
                </c:pt>
                <c:pt idx="115">
                  <c:v>5800</c:v>
                </c:pt>
                <c:pt idx="116">
                  <c:v>5850</c:v>
                </c:pt>
                <c:pt idx="117">
                  <c:v>5900</c:v>
                </c:pt>
                <c:pt idx="118">
                  <c:v>5950</c:v>
                </c:pt>
                <c:pt idx="119">
                  <c:v>6000</c:v>
                </c:pt>
                <c:pt idx="120">
                  <c:v>6050</c:v>
                </c:pt>
                <c:pt idx="121">
                  <c:v>6100</c:v>
                </c:pt>
                <c:pt idx="122">
                  <c:v>6150</c:v>
                </c:pt>
                <c:pt idx="123">
                  <c:v>6200</c:v>
                </c:pt>
                <c:pt idx="124">
                  <c:v>6250</c:v>
                </c:pt>
                <c:pt idx="125">
                  <c:v>6300</c:v>
                </c:pt>
                <c:pt idx="126">
                  <c:v>6350</c:v>
                </c:pt>
                <c:pt idx="127">
                  <c:v>6400</c:v>
                </c:pt>
                <c:pt idx="128">
                  <c:v>6450</c:v>
                </c:pt>
                <c:pt idx="129">
                  <c:v>6500</c:v>
                </c:pt>
                <c:pt idx="130">
                  <c:v>6550</c:v>
                </c:pt>
                <c:pt idx="131">
                  <c:v>6600</c:v>
                </c:pt>
                <c:pt idx="132">
                  <c:v>6650</c:v>
                </c:pt>
                <c:pt idx="133">
                  <c:v>6700</c:v>
                </c:pt>
                <c:pt idx="134">
                  <c:v>6750</c:v>
                </c:pt>
                <c:pt idx="135">
                  <c:v>6800</c:v>
                </c:pt>
                <c:pt idx="136">
                  <c:v>6850</c:v>
                </c:pt>
                <c:pt idx="137">
                  <c:v>6900</c:v>
                </c:pt>
                <c:pt idx="138">
                  <c:v>6950</c:v>
                </c:pt>
                <c:pt idx="139">
                  <c:v>7000</c:v>
                </c:pt>
                <c:pt idx="140">
                  <c:v>7050</c:v>
                </c:pt>
                <c:pt idx="141">
                  <c:v>7100</c:v>
                </c:pt>
                <c:pt idx="142">
                  <c:v>7150</c:v>
                </c:pt>
                <c:pt idx="143">
                  <c:v>7200</c:v>
                </c:pt>
                <c:pt idx="144">
                  <c:v>7250</c:v>
                </c:pt>
                <c:pt idx="145">
                  <c:v>7300</c:v>
                </c:pt>
                <c:pt idx="146">
                  <c:v>7350</c:v>
                </c:pt>
                <c:pt idx="147">
                  <c:v>7400</c:v>
                </c:pt>
                <c:pt idx="148">
                  <c:v>7450</c:v>
                </c:pt>
                <c:pt idx="149">
                  <c:v>7500</c:v>
                </c:pt>
                <c:pt idx="150">
                  <c:v>7550</c:v>
                </c:pt>
                <c:pt idx="151">
                  <c:v>7600</c:v>
                </c:pt>
                <c:pt idx="152">
                  <c:v>7650</c:v>
                </c:pt>
                <c:pt idx="153">
                  <c:v>7700</c:v>
                </c:pt>
                <c:pt idx="154">
                  <c:v>7750</c:v>
                </c:pt>
                <c:pt idx="155">
                  <c:v>7800</c:v>
                </c:pt>
                <c:pt idx="156">
                  <c:v>7850</c:v>
                </c:pt>
                <c:pt idx="157">
                  <c:v>7900</c:v>
                </c:pt>
                <c:pt idx="158">
                  <c:v>7950</c:v>
                </c:pt>
                <c:pt idx="159">
                  <c:v>8000</c:v>
                </c:pt>
                <c:pt idx="160">
                  <c:v>8050</c:v>
                </c:pt>
                <c:pt idx="161">
                  <c:v>8100</c:v>
                </c:pt>
                <c:pt idx="162">
                  <c:v>8150</c:v>
                </c:pt>
                <c:pt idx="163">
                  <c:v>8200</c:v>
                </c:pt>
                <c:pt idx="164">
                  <c:v>8250</c:v>
                </c:pt>
                <c:pt idx="165">
                  <c:v>8300</c:v>
                </c:pt>
                <c:pt idx="166">
                  <c:v>8350</c:v>
                </c:pt>
                <c:pt idx="167">
                  <c:v>8400</c:v>
                </c:pt>
                <c:pt idx="168">
                  <c:v>8450</c:v>
                </c:pt>
                <c:pt idx="169">
                  <c:v>8500</c:v>
                </c:pt>
                <c:pt idx="170">
                  <c:v>8550</c:v>
                </c:pt>
                <c:pt idx="171">
                  <c:v>8600</c:v>
                </c:pt>
                <c:pt idx="172">
                  <c:v>8650</c:v>
                </c:pt>
                <c:pt idx="173">
                  <c:v>8700</c:v>
                </c:pt>
                <c:pt idx="174">
                  <c:v>8750</c:v>
                </c:pt>
                <c:pt idx="175">
                  <c:v>8800</c:v>
                </c:pt>
                <c:pt idx="176">
                  <c:v>8850</c:v>
                </c:pt>
                <c:pt idx="177">
                  <c:v>8900</c:v>
                </c:pt>
                <c:pt idx="178">
                  <c:v>8950</c:v>
                </c:pt>
                <c:pt idx="179">
                  <c:v>9000</c:v>
                </c:pt>
                <c:pt idx="180">
                  <c:v>9050</c:v>
                </c:pt>
                <c:pt idx="181">
                  <c:v>9100</c:v>
                </c:pt>
                <c:pt idx="182">
                  <c:v>9150</c:v>
                </c:pt>
                <c:pt idx="183">
                  <c:v>9200</c:v>
                </c:pt>
                <c:pt idx="184">
                  <c:v>9250</c:v>
                </c:pt>
                <c:pt idx="185">
                  <c:v>9300</c:v>
                </c:pt>
                <c:pt idx="186">
                  <c:v>9350</c:v>
                </c:pt>
                <c:pt idx="187">
                  <c:v>9400</c:v>
                </c:pt>
                <c:pt idx="188">
                  <c:v>9450</c:v>
                </c:pt>
                <c:pt idx="189">
                  <c:v>9500</c:v>
                </c:pt>
                <c:pt idx="190">
                  <c:v>9550</c:v>
                </c:pt>
                <c:pt idx="191">
                  <c:v>9600</c:v>
                </c:pt>
                <c:pt idx="192">
                  <c:v>9650</c:v>
                </c:pt>
                <c:pt idx="193">
                  <c:v>9700</c:v>
                </c:pt>
                <c:pt idx="194">
                  <c:v>9750</c:v>
                </c:pt>
                <c:pt idx="195">
                  <c:v>9800</c:v>
                </c:pt>
                <c:pt idx="196">
                  <c:v>9850</c:v>
                </c:pt>
                <c:pt idx="197">
                  <c:v>9900</c:v>
                </c:pt>
                <c:pt idx="198">
                  <c:v>9950</c:v>
                </c:pt>
                <c:pt idx="199">
                  <c:v>10000</c:v>
                </c:pt>
                <c:pt idx="200">
                  <c:v>10050</c:v>
                </c:pt>
                <c:pt idx="201">
                  <c:v>10100</c:v>
                </c:pt>
                <c:pt idx="202">
                  <c:v>10150</c:v>
                </c:pt>
                <c:pt idx="203">
                  <c:v>10200</c:v>
                </c:pt>
                <c:pt idx="204">
                  <c:v>10250</c:v>
                </c:pt>
                <c:pt idx="205">
                  <c:v>10300</c:v>
                </c:pt>
                <c:pt idx="206">
                  <c:v>10350</c:v>
                </c:pt>
                <c:pt idx="207">
                  <c:v>10400</c:v>
                </c:pt>
                <c:pt idx="208">
                  <c:v>10450</c:v>
                </c:pt>
                <c:pt idx="209">
                  <c:v>10500</c:v>
                </c:pt>
                <c:pt idx="210">
                  <c:v>10550</c:v>
                </c:pt>
                <c:pt idx="211">
                  <c:v>10600</c:v>
                </c:pt>
                <c:pt idx="212">
                  <c:v>10650</c:v>
                </c:pt>
                <c:pt idx="213">
                  <c:v>10700</c:v>
                </c:pt>
                <c:pt idx="214">
                  <c:v>10750</c:v>
                </c:pt>
                <c:pt idx="215">
                  <c:v>10800</c:v>
                </c:pt>
                <c:pt idx="216">
                  <c:v>10850</c:v>
                </c:pt>
                <c:pt idx="217">
                  <c:v>10900</c:v>
                </c:pt>
                <c:pt idx="218">
                  <c:v>10950</c:v>
                </c:pt>
                <c:pt idx="219">
                  <c:v>11000</c:v>
                </c:pt>
                <c:pt idx="220">
                  <c:v>11050</c:v>
                </c:pt>
                <c:pt idx="221">
                  <c:v>11100</c:v>
                </c:pt>
                <c:pt idx="222">
                  <c:v>11150</c:v>
                </c:pt>
                <c:pt idx="223">
                  <c:v>11200</c:v>
                </c:pt>
                <c:pt idx="224">
                  <c:v>11250</c:v>
                </c:pt>
                <c:pt idx="225">
                  <c:v>11300</c:v>
                </c:pt>
                <c:pt idx="226">
                  <c:v>11350</c:v>
                </c:pt>
                <c:pt idx="227">
                  <c:v>11400</c:v>
                </c:pt>
                <c:pt idx="228">
                  <c:v>11450</c:v>
                </c:pt>
                <c:pt idx="229">
                  <c:v>11500</c:v>
                </c:pt>
                <c:pt idx="230">
                  <c:v>11550</c:v>
                </c:pt>
                <c:pt idx="231">
                  <c:v>11600</c:v>
                </c:pt>
                <c:pt idx="232">
                  <c:v>11650</c:v>
                </c:pt>
                <c:pt idx="233">
                  <c:v>11700</c:v>
                </c:pt>
                <c:pt idx="234">
                  <c:v>11750</c:v>
                </c:pt>
                <c:pt idx="235">
                  <c:v>11800</c:v>
                </c:pt>
                <c:pt idx="236">
                  <c:v>11850</c:v>
                </c:pt>
                <c:pt idx="237">
                  <c:v>11900</c:v>
                </c:pt>
                <c:pt idx="238">
                  <c:v>11950</c:v>
                </c:pt>
                <c:pt idx="239">
                  <c:v>12000</c:v>
                </c:pt>
                <c:pt idx="240">
                  <c:v>12050</c:v>
                </c:pt>
                <c:pt idx="241">
                  <c:v>12100</c:v>
                </c:pt>
                <c:pt idx="242">
                  <c:v>12150</c:v>
                </c:pt>
                <c:pt idx="243">
                  <c:v>12200</c:v>
                </c:pt>
                <c:pt idx="244">
                  <c:v>12250</c:v>
                </c:pt>
                <c:pt idx="245">
                  <c:v>12300</c:v>
                </c:pt>
                <c:pt idx="246">
                  <c:v>12350</c:v>
                </c:pt>
                <c:pt idx="247">
                  <c:v>12400</c:v>
                </c:pt>
                <c:pt idx="248">
                  <c:v>12450</c:v>
                </c:pt>
                <c:pt idx="249">
                  <c:v>12500</c:v>
                </c:pt>
                <c:pt idx="250">
                  <c:v>12550</c:v>
                </c:pt>
                <c:pt idx="251">
                  <c:v>12600</c:v>
                </c:pt>
                <c:pt idx="252">
                  <c:v>12650</c:v>
                </c:pt>
                <c:pt idx="253">
                  <c:v>12700</c:v>
                </c:pt>
                <c:pt idx="254">
                  <c:v>12750</c:v>
                </c:pt>
                <c:pt idx="255">
                  <c:v>12800</c:v>
                </c:pt>
                <c:pt idx="256">
                  <c:v>12850</c:v>
                </c:pt>
                <c:pt idx="257">
                  <c:v>12900</c:v>
                </c:pt>
                <c:pt idx="258">
                  <c:v>12950</c:v>
                </c:pt>
                <c:pt idx="259">
                  <c:v>13000</c:v>
                </c:pt>
                <c:pt idx="260">
                  <c:v>13050</c:v>
                </c:pt>
                <c:pt idx="261">
                  <c:v>13100</c:v>
                </c:pt>
                <c:pt idx="262">
                  <c:v>13150</c:v>
                </c:pt>
                <c:pt idx="263">
                  <c:v>13200</c:v>
                </c:pt>
                <c:pt idx="264">
                  <c:v>13250</c:v>
                </c:pt>
                <c:pt idx="265">
                  <c:v>13300</c:v>
                </c:pt>
                <c:pt idx="266">
                  <c:v>13350</c:v>
                </c:pt>
                <c:pt idx="267">
                  <c:v>13400</c:v>
                </c:pt>
                <c:pt idx="268">
                  <c:v>13450</c:v>
                </c:pt>
                <c:pt idx="269">
                  <c:v>13500</c:v>
                </c:pt>
                <c:pt idx="270">
                  <c:v>13550</c:v>
                </c:pt>
                <c:pt idx="271">
                  <c:v>13600</c:v>
                </c:pt>
                <c:pt idx="272">
                  <c:v>13650</c:v>
                </c:pt>
                <c:pt idx="273">
                  <c:v>13700</c:v>
                </c:pt>
                <c:pt idx="274">
                  <c:v>13750</c:v>
                </c:pt>
                <c:pt idx="275">
                  <c:v>13800</c:v>
                </c:pt>
                <c:pt idx="276">
                  <c:v>13850</c:v>
                </c:pt>
                <c:pt idx="277">
                  <c:v>13900</c:v>
                </c:pt>
                <c:pt idx="278">
                  <c:v>13950</c:v>
                </c:pt>
                <c:pt idx="279">
                  <c:v>14000</c:v>
                </c:pt>
                <c:pt idx="280">
                  <c:v>14050</c:v>
                </c:pt>
                <c:pt idx="281">
                  <c:v>14100</c:v>
                </c:pt>
                <c:pt idx="282">
                  <c:v>14150</c:v>
                </c:pt>
                <c:pt idx="283">
                  <c:v>14200</c:v>
                </c:pt>
                <c:pt idx="284">
                  <c:v>14250</c:v>
                </c:pt>
                <c:pt idx="285">
                  <c:v>14300</c:v>
                </c:pt>
                <c:pt idx="286">
                  <c:v>14350</c:v>
                </c:pt>
                <c:pt idx="287">
                  <c:v>14400</c:v>
                </c:pt>
                <c:pt idx="288">
                  <c:v>14450</c:v>
                </c:pt>
                <c:pt idx="289">
                  <c:v>14500</c:v>
                </c:pt>
                <c:pt idx="290">
                  <c:v>14550</c:v>
                </c:pt>
                <c:pt idx="291">
                  <c:v>14600</c:v>
                </c:pt>
                <c:pt idx="292">
                  <c:v>14650</c:v>
                </c:pt>
                <c:pt idx="293">
                  <c:v>14700</c:v>
                </c:pt>
                <c:pt idx="294">
                  <c:v>14750</c:v>
                </c:pt>
                <c:pt idx="295">
                  <c:v>14800</c:v>
                </c:pt>
                <c:pt idx="296">
                  <c:v>14850</c:v>
                </c:pt>
                <c:pt idx="297">
                  <c:v>14900</c:v>
                </c:pt>
                <c:pt idx="298">
                  <c:v>14950</c:v>
                </c:pt>
                <c:pt idx="299">
                  <c:v>15000</c:v>
                </c:pt>
                <c:pt idx="300">
                  <c:v>15050</c:v>
                </c:pt>
                <c:pt idx="301">
                  <c:v>15100</c:v>
                </c:pt>
                <c:pt idx="302">
                  <c:v>15150</c:v>
                </c:pt>
                <c:pt idx="303">
                  <c:v>15200</c:v>
                </c:pt>
                <c:pt idx="304">
                  <c:v>15250</c:v>
                </c:pt>
                <c:pt idx="305">
                  <c:v>15300</c:v>
                </c:pt>
                <c:pt idx="306">
                  <c:v>15350</c:v>
                </c:pt>
                <c:pt idx="307">
                  <c:v>15400</c:v>
                </c:pt>
                <c:pt idx="308">
                  <c:v>15450</c:v>
                </c:pt>
                <c:pt idx="309">
                  <c:v>15500</c:v>
                </c:pt>
                <c:pt idx="310">
                  <c:v>15550</c:v>
                </c:pt>
                <c:pt idx="311">
                  <c:v>15600</c:v>
                </c:pt>
                <c:pt idx="312">
                  <c:v>15650</c:v>
                </c:pt>
                <c:pt idx="313">
                  <c:v>15700</c:v>
                </c:pt>
                <c:pt idx="314">
                  <c:v>15750</c:v>
                </c:pt>
                <c:pt idx="315">
                  <c:v>15800</c:v>
                </c:pt>
                <c:pt idx="316">
                  <c:v>15850</c:v>
                </c:pt>
                <c:pt idx="317">
                  <c:v>15900</c:v>
                </c:pt>
                <c:pt idx="318">
                  <c:v>15950</c:v>
                </c:pt>
                <c:pt idx="319">
                  <c:v>16000</c:v>
                </c:pt>
                <c:pt idx="320">
                  <c:v>16050</c:v>
                </c:pt>
                <c:pt idx="321">
                  <c:v>16100</c:v>
                </c:pt>
                <c:pt idx="322">
                  <c:v>16150</c:v>
                </c:pt>
                <c:pt idx="323">
                  <c:v>16200</c:v>
                </c:pt>
                <c:pt idx="324">
                  <c:v>16250</c:v>
                </c:pt>
                <c:pt idx="325">
                  <c:v>16300</c:v>
                </c:pt>
                <c:pt idx="326">
                  <c:v>16350</c:v>
                </c:pt>
                <c:pt idx="327">
                  <c:v>16400</c:v>
                </c:pt>
                <c:pt idx="328">
                  <c:v>16450</c:v>
                </c:pt>
                <c:pt idx="329">
                  <c:v>16500</c:v>
                </c:pt>
                <c:pt idx="330">
                  <c:v>16550</c:v>
                </c:pt>
                <c:pt idx="331">
                  <c:v>16600</c:v>
                </c:pt>
                <c:pt idx="332">
                  <c:v>16650</c:v>
                </c:pt>
                <c:pt idx="333">
                  <c:v>16700</c:v>
                </c:pt>
                <c:pt idx="334">
                  <c:v>16750</c:v>
                </c:pt>
                <c:pt idx="335">
                  <c:v>16800</c:v>
                </c:pt>
                <c:pt idx="336">
                  <c:v>16850</c:v>
                </c:pt>
                <c:pt idx="337">
                  <c:v>16900</c:v>
                </c:pt>
                <c:pt idx="338">
                  <c:v>16950</c:v>
                </c:pt>
                <c:pt idx="339">
                  <c:v>17000</c:v>
                </c:pt>
                <c:pt idx="340">
                  <c:v>17050</c:v>
                </c:pt>
                <c:pt idx="341">
                  <c:v>17100</c:v>
                </c:pt>
                <c:pt idx="342">
                  <c:v>17150</c:v>
                </c:pt>
                <c:pt idx="343">
                  <c:v>17200</c:v>
                </c:pt>
                <c:pt idx="344">
                  <c:v>17250</c:v>
                </c:pt>
                <c:pt idx="345">
                  <c:v>17300</c:v>
                </c:pt>
                <c:pt idx="346">
                  <c:v>17350</c:v>
                </c:pt>
                <c:pt idx="347">
                  <c:v>17400</c:v>
                </c:pt>
                <c:pt idx="348">
                  <c:v>17450</c:v>
                </c:pt>
                <c:pt idx="349">
                  <c:v>17500</c:v>
                </c:pt>
                <c:pt idx="350">
                  <c:v>17550</c:v>
                </c:pt>
                <c:pt idx="351">
                  <c:v>17600</c:v>
                </c:pt>
                <c:pt idx="352">
                  <c:v>17650</c:v>
                </c:pt>
                <c:pt idx="353">
                  <c:v>17700</c:v>
                </c:pt>
                <c:pt idx="354">
                  <c:v>17750</c:v>
                </c:pt>
                <c:pt idx="355">
                  <c:v>17800</c:v>
                </c:pt>
                <c:pt idx="356">
                  <c:v>17850</c:v>
                </c:pt>
                <c:pt idx="357">
                  <c:v>17900</c:v>
                </c:pt>
                <c:pt idx="358">
                  <c:v>17950</c:v>
                </c:pt>
                <c:pt idx="359">
                  <c:v>18000</c:v>
                </c:pt>
                <c:pt idx="360">
                  <c:v>18050</c:v>
                </c:pt>
                <c:pt idx="361">
                  <c:v>18100</c:v>
                </c:pt>
                <c:pt idx="362">
                  <c:v>18150</c:v>
                </c:pt>
                <c:pt idx="363">
                  <c:v>18200</c:v>
                </c:pt>
                <c:pt idx="364">
                  <c:v>18250</c:v>
                </c:pt>
                <c:pt idx="365">
                  <c:v>18300</c:v>
                </c:pt>
                <c:pt idx="366">
                  <c:v>18350</c:v>
                </c:pt>
                <c:pt idx="367">
                  <c:v>18400</c:v>
                </c:pt>
                <c:pt idx="368">
                  <c:v>18450</c:v>
                </c:pt>
                <c:pt idx="369">
                  <c:v>18500</c:v>
                </c:pt>
                <c:pt idx="370">
                  <c:v>18550</c:v>
                </c:pt>
                <c:pt idx="371">
                  <c:v>18600</c:v>
                </c:pt>
                <c:pt idx="372">
                  <c:v>18650</c:v>
                </c:pt>
                <c:pt idx="373">
                  <c:v>18700</c:v>
                </c:pt>
                <c:pt idx="374">
                  <c:v>18750</c:v>
                </c:pt>
                <c:pt idx="375">
                  <c:v>18800</c:v>
                </c:pt>
                <c:pt idx="376">
                  <c:v>18850</c:v>
                </c:pt>
                <c:pt idx="377">
                  <c:v>18900</c:v>
                </c:pt>
                <c:pt idx="378">
                  <c:v>18950</c:v>
                </c:pt>
                <c:pt idx="379">
                  <c:v>19000</c:v>
                </c:pt>
                <c:pt idx="380">
                  <c:v>19050</c:v>
                </c:pt>
                <c:pt idx="381">
                  <c:v>19100</c:v>
                </c:pt>
                <c:pt idx="382">
                  <c:v>19150</c:v>
                </c:pt>
                <c:pt idx="383">
                  <c:v>19200</c:v>
                </c:pt>
                <c:pt idx="384">
                  <c:v>19250</c:v>
                </c:pt>
                <c:pt idx="385">
                  <c:v>19300</c:v>
                </c:pt>
                <c:pt idx="386">
                  <c:v>19350</c:v>
                </c:pt>
                <c:pt idx="387">
                  <c:v>19400</c:v>
                </c:pt>
                <c:pt idx="388">
                  <c:v>19450</c:v>
                </c:pt>
                <c:pt idx="389">
                  <c:v>19500</c:v>
                </c:pt>
                <c:pt idx="390">
                  <c:v>19550</c:v>
                </c:pt>
                <c:pt idx="391">
                  <c:v>19600</c:v>
                </c:pt>
                <c:pt idx="392">
                  <c:v>19650</c:v>
                </c:pt>
                <c:pt idx="393">
                  <c:v>19700</c:v>
                </c:pt>
                <c:pt idx="394">
                  <c:v>19750</c:v>
                </c:pt>
                <c:pt idx="395">
                  <c:v>19800</c:v>
                </c:pt>
                <c:pt idx="396">
                  <c:v>19850</c:v>
                </c:pt>
                <c:pt idx="397">
                  <c:v>19900</c:v>
                </c:pt>
                <c:pt idx="398">
                  <c:v>19950</c:v>
                </c:pt>
                <c:pt idx="399">
                  <c:v>20000</c:v>
                </c:pt>
                <c:pt idx="400">
                  <c:v>20050</c:v>
                </c:pt>
                <c:pt idx="401">
                  <c:v>20100</c:v>
                </c:pt>
                <c:pt idx="402">
                  <c:v>20150</c:v>
                </c:pt>
                <c:pt idx="403">
                  <c:v>20200</c:v>
                </c:pt>
                <c:pt idx="404">
                  <c:v>20250</c:v>
                </c:pt>
                <c:pt idx="405">
                  <c:v>20300</c:v>
                </c:pt>
                <c:pt idx="406">
                  <c:v>20350</c:v>
                </c:pt>
                <c:pt idx="407">
                  <c:v>20400</c:v>
                </c:pt>
                <c:pt idx="408">
                  <c:v>20450</c:v>
                </c:pt>
                <c:pt idx="409">
                  <c:v>20500</c:v>
                </c:pt>
                <c:pt idx="410">
                  <c:v>20550</c:v>
                </c:pt>
                <c:pt idx="411">
                  <c:v>20600</c:v>
                </c:pt>
                <c:pt idx="412">
                  <c:v>20650</c:v>
                </c:pt>
                <c:pt idx="413">
                  <c:v>20700</c:v>
                </c:pt>
                <c:pt idx="414">
                  <c:v>20750</c:v>
                </c:pt>
                <c:pt idx="415">
                  <c:v>20800</c:v>
                </c:pt>
                <c:pt idx="416">
                  <c:v>20850</c:v>
                </c:pt>
                <c:pt idx="417">
                  <c:v>20900</c:v>
                </c:pt>
                <c:pt idx="418">
                  <c:v>20950</c:v>
                </c:pt>
                <c:pt idx="419">
                  <c:v>21000</c:v>
                </c:pt>
                <c:pt idx="420">
                  <c:v>21050</c:v>
                </c:pt>
                <c:pt idx="421">
                  <c:v>21100</c:v>
                </c:pt>
                <c:pt idx="422">
                  <c:v>21150</c:v>
                </c:pt>
                <c:pt idx="423">
                  <c:v>21200</c:v>
                </c:pt>
                <c:pt idx="424">
                  <c:v>21250</c:v>
                </c:pt>
                <c:pt idx="425">
                  <c:v>21300</c:v>
                </c:pt>
                <c:pt idx="426">
                  <c:v>21350</c:v>
                </c:pt>
                <c:pt idx="427">
                  <c:v>21400</c:v>
                </c:pt>
                <c:pt idx="428">
                  <c:v>21450</c:v>
                </c:pt>
                <c:pt idx="429">
                  <c:v>21500</c:v>
                </c:pt>
                <c:pt idx="430">
                  <c:v>21550</c:v>
                </c:pt>
                <c:pt idx="431">
                  <c:v>21600</c:v>
                </c:pt>
                <c:pt idx="432">
                  <c:v>21650</c:v>
                </c:pt>
                <c:pt idx="433">
                  <c:v>21700</c:v>
                </c:pt>
                <c:pt idx="434">
                  <c:v>21750</c:v>
                </c:pt>
                <c:pt idx="435">
                  <c:v>21800</c:v>
                </c:pt>
                <c:pt idx="436">
                  <c:v>21850</c:v>
                </c:pt>
                <c:pt idx="437">
                  <c:v>21900</c:v>
                </c:pt>
                <c:pt idx="438">
                  <c:v>21950</c:v>
                </c:pt>
                <c:pt idx="439">
                  <c:v>22000</c:v>
                </c:pt>
                <c:pt idx="440">
                  <c:v>22050</c:v>
                </c:pt>
                <c:pt idx="441">
                  <c:v>22100</c:v>
                </c:pt>
                <c:pt idx="442">
                  <c:v>22150</c:v>
                </c:pt>
                <c:pt idx="443">
                  <c:v>22200</c:v>
                </c:pt>
                <c:pt idx="444">
                  <c:v>22250</c:v>
                </c:pt>
                <c:pt idx="445">
                  <c:v>22300</c:v>
                </c:pt>
                <c:pt idx="446">
                  <c:v>22350</c:v>
                </c:pt>
                <c:pt idx="447">
                  <c:v>22400</c:v>
                </c:pt>
                <c:pt idx="448">
                  <c:v>22450</c:v>
                </c:pt>
                <c:pt idx="449">
                  <c:v>22500</c:v>
                </c:pt>
                <c:pt idx="450">
                  <c:v>22550</c:v>
                </c:pt>
                <c:pt idx="451">
                  <c:v>22600</c:v>
                </c:pt>
                <c:pt idx="452">
                  <c:v>22650</c:v>
                </c:pt>
                <c:pt idx="453">
                  <c:v>22700</c:v>
                </c:pt>
                <c:pt idx="454">
                  <c:v>22750</c:v>
                </c:pt>
                <c:pt idx="455">
                  <c:v>22800</c:v>
                </c:pt>
                <c:pt idx="456">
                  <c:v>22850</c:v>
                </c:pt>
                <c:pt idx="457">
                  <c:v>22900</c:v>
                </c:pt>
                <c:pt idx="458">
                  <c:v>22950</c:v>
                </c:pt>
                <c:pt idx="459">
                  <c:v>23000</c:v>
                </c:pt>
                <c:pt idx="460">
                  <c:v>23050</c:v>
                </c:pt>
                <c:pt idx="461">
                  <c:v>23100</c:v>
                </c:pt>
                <c:pt idx="462">
                  <c:v>23150</c:v>
                </c:pt>
                <c:pt idx="463">
                  <c:v>23200</c:v>
                </c:pt>
                <c:pt idx="464">
                  <c:v>23250</c:v>
                </c:pt>
                <c:pt idx="465">
                  <c:v>23300</c:v>
                </c:pt>
                <c:pt idx="466">
                  <c:v>23350</c:v>
                </c:pt>
                <c:pt idx="467">
                  <c:v>23400</c:v>
                </c:pt>
                <c:pt idx="468">
                  <c:v>23450</c:v>
                </c:pt>
                <c:pt idx="469">
                  <c:v>23500</c:v>
                </c:pt>
                <c:pt idx="470">
                  <c:v>23550</c:v>
                </c:pt>
                <c:pt idx="471">
                  <c:v>23600</c:v>
                </c:pt>
                <c:pt idx="472">
                  <c:v>23650</c:v>
                </c:pt>
                <c:pt idx="473">
                  <c:v>23700</c:v>
                </c:pt>
                <c:pt idx="474">
                  <c:v>23750</c:v>
                </c:pt>
                <c:pt idx="475">
                  <c:v>23800</c:v>
                </c:pt>
                <c:pt idx="476">
                  <c:v>23850</c:v>
                </c:pt>
                <c:pt idx="477">
                  <c:v>23900</c:v>
                </c:pt>
                <c:pt idx="478">
                  <c:v>23950</c:v>
                </c:pt>
                <c:pt idx="479">
                  <c:v>24000</c:v>
                </c:pt>
                <c:pt idx="480">
                  <c:v>24050</c:v>
                </c:pt>
                <c:pt idx="481">
                  <c:v>24100</c:v>
                </c:pt>
                <c:pt idx="482">
                  <c:v>24150</c:v>
                </c:pt>
                <c:pt idx="483">
                  <c:v>24200</c:v>
                </c:pt>
                <c:pt idx="484">
                  <c:v>24250</c:v>
                </c:pt>
                <c:pt idx="485">
                  <c:v>24300</c:v>
                </c:pt>
                <c:pt idx="486">
                  <c:v>24350</c:v>
                </c:pt>
                <c:pt idx="487">
                  <c:v>24400</c:v>
                </c:pt>
                <c:pt idx="488">
                  <c:v>24450</c:v>
                </c:pt>
                <c:pt idx="489">
                  <c:v>24500</c:v>
                </c:pt>
                <c:pt idx="490">
                  <c:v>24550</c:v>
                </c:pt>
                <c:pt idx="491">
                  <c:v>24600</c:v>
                </c:pt>
                <c:pt idx="492">
                  <c:v>24650</c:v>
                </c:pt>
                <c:pt idx="493">
                  <c:v>24700</c:v>
                </c:pt>
                <c:pt idx="494">
                  <c:v>24750</c:v>
                </c:pt>
                <c:pt idx="495">
                  <c:v>24800</c:v>
                </c:pt>
                <c:pt idx="496">
                  <c:v>24850</c:v>
                </c:pt>
                <c:pt idx="497">
                  <c:v>24900</c:v>
                </c:pt>
                <c:pt idx="498">
                  <c:v>24950</c:v>
                </c:pt>
                <c:pt idx="499">
                  <c:v>25000</c:v>
                </c:pt>
                <c:pt idx="500">
                  <c:v>25050</c:v>
                </c:pt>
                <c:pt idx="501">
                  <c:v>25100</c:v>
                </c:pt>
                <c:pt idx="502">
                  <c:v>25150</c:v>
                </c:pt>
                <c:pt idx="503">
                  <c:v>25200</c:v>
                </c:pt>
                <c:pt idx="504">
                  <c:v>25250</c:v>
                </c:pt>
                <c:pt idx="505">
                  <c:v>25300</c:v>
                </c:pt>
                <c:pt idx="506">
                  <c:v>25350</c:v>
                </c:pt>
                <c:pt idx="507">
                  <c:v>25400</c:v>
                </c:pt>
                <c:pt idx="508">
                  <c:v>25450</c:v>
                </c:pt>
                <c:pt idx="509">
                  <c:v>25500</c:v>
                </c:pt>
                <c:pt idx="510">
                  <c:v>25550</c:v>
                </c:pt>
                <c:pt idx="511">
                  <c:v>25600</c:v>
                </c:pt>
                <c:pt idx="512">
                  <c:v>25650</c:v>
                </c:pt>
                <c:pt idx="513">
                  <c:v>25700</c:v>
                </c:pt>
                <c:pt idx="514">
                  <c:v>25750</c:v>
                </c:pt>
                <c:pt idx="515">
                  <c:v>25800</c:v>
                </c:pt>
                <c:pt idx="516">
                  <c:v>25850</c:v>
                </c:pt>
                <c:pt idx="517">
                  <c:v>25900</c:v>
                </c:pt>
                <c:pt idx="518">
                  <c:v>25950</c:v>
                </c:pt>
                <c:pt idx="519">
                  <c:v>26000</c:v>
                </c:pt>
                <c:pt idx="520">
                  <c:v>26050</c:v>
                </c:pt>
                <c:pt idx="521">
                  <c:v>26100</c:v>
                </c:pt>
                <c:pt idx="522">
                  <c:v>26150</c:v>
                </c:pt>
                <c:pt idx="523">
                  <c:v>26200</c:v>
                </c:pt>
                <c:pt idx="524">
                  <c:v>26250</c:v>
                </c:pt>
                <c:pt idx="525">
                  <c:v>26300</c:v>
                </c:pt>
                <c:pt idx="526">
                  <c:v>26350</c:v>
                </c:pt>
                <c:pt idx="527">
                  <c:v>26400</c:v>
                </c:pt>
                <c:pt idx="528">
                  <c:v>26450</c:v>
                </c:pt>
                <c:pt idx="529">
                  <c:v>26500</c:v>
                </c:pt>
                <c:pt idx="530">
                  <c:v>26550</c:v>
                </c:pt>
                <c:pt idx="531">
                  <c:v>26600</c:v>
                </c:pt>
                <c:pt idx="532">
                  <c:v>26650</c:v>
                </c:pt>
                <c:pt idx="533">
                  <c:v>26700</c:v>
                </c:pt>
                <c:pt idx="534">
                  <c:v>26750</c:v>
                </c:pt>
                <c:pt idx="535">
                  <c:v>26800</c:v>
                </c:pt>
                <c:pt idx="536">
                  <c:v>26850</c:v>
                </c:pt>
                <c:pt idx="537">
                  <c:v>26900</c:v>
                </c:pt>
                <c:pt idx="538">
                  <c:v>26950</c:v>
                </c:pt>
                <c:pt idx="539">
                  <c:v>27000</c:v>
                </c:pt>
                <c:pt idx="540">
                  <c:v>27050</c:v>
                </c:pt>
                <c:pt idx="541">
                  <c:v>27100</c:v>
                </c:pt>
                <c:pt idx="542">
                  <c:v>27150</c:v>
                </c:pt>
                <c:pt idx="543">
                  <c:v>27200</c:v>
                </c:pt>
                <c:pt idx="544">
                  <c:v>27250</c:v>
                </c:pt>
                <c:pt idx="545">
                  <c:v>27300</c:v>
                </c:pt>
                <c:pt idx="546">
                  <c:v>27350</c:v>
                </c:pt>
                <c:pt idx="547">
                  <c:v>27400</c:v>
                </c:pt>
                <c:pt idx="548">
                  <c:v>27450</c:v>
                </c:pt>
                <c:pt idx="549">
                  <c:v>27500</c:v>
                </c:pt>
                <c:pt idx="550">
                  <c:v>27550</c:v>
                </c:pt>
                <c:pt idx="551">
                  <c:v>27600</c:v>
                </c:pt>
                <c:pt idx="552">
                  <c:v>27650</c:v>
                </c:pt>
                <c:pt idx="553">
                  <c:v>27700</c:v>
                </c:pt>
                <c:pt idx="554">
                  <c:v>27750</c:v>
                </c:pt>
                <c:pt idx="555">
                  <c:v>27800</c:v>
                </c:pt>
                <c:pt idx="556">
                  <c:v>27850</c:v>
                </c:pt>
                <c:pt idx="557">
                  <c:v>27900</c:v>
                </c:pt>
                <c:pt idx="558">
                  <c:v>27950</c:v>
                </c:pt>
                <c:pt idx="559">
                  <c:v>28000</c:v>
                </c:pt>
                <c:pt idx="560">
                  <c:v>28050</c:v>
                </c:pt>
                <c:pt idx="561">
                  <c:v>28100</c:v>
                </c:pt>
                <c:pt idx="562">
                  <c:v>28150</c:v>
                </c:pt>
                <c:pt idx="563">
                  <c:v>28200</c:v>
                </c:pt>
                <c:pt idx="564">
                  <c:v>28250</c:v>
                </c:pt>
                <c:pt idx="565">
                  <c:v>28300</c:v>
                </c:pt>
                <c:pt idx="566">
                  <c:v>28350</c:v>
                </c:pt>
                <c:pt idx="567">
                  <c:v>28400</c:v>
                </c:pt>
                <c:pt idx="568">
                  <c:v>28450</c:v>
                </c:pt>
                <c:pt idx="569">
                  <c:v>28500</c:v>
                </c:pt>
                <c:pt idx="570">
                  <c:v>28550</c:v>
                </c:pt>
                <c:pt idx="571">
                  <c:v>28600</c:v>
                </c:pt>
                <c:pt idx="572">
                  <c:v>28650</c:v>
                </c:pt>
                <c:pt idx="573">
                  <c:v>28700</c:v>
                </c:pt>
                <c:pt idx="574">
                  <c:v>28750</c:v>
                </c:pt>
                <c:pt idx="575">
                  <c:v>28800</c:v>
                </c:pt>
                <c:pt idx="576">
                  <c:v>28850</c:v>
                </c:pt>
                <c:pt idx="577">
                  <c:v>28900</c:v>
                </c:pt>
                <c:pt idx="578">
                  <c:v>28950</c:v>
                </c:pt>
                <c:pt idx="579">
                  <c:v>29000</c:v>
                </c:pt>
                <c:pt idx="580">
                  <c:v>29050</c:v>
                </c:pt>
                <c:pt idx="581">
                  <c:v>29100</c:v>
                </c:pt>
                <c:pt idx="582">
                  <c:v>29150</c:v>
                </c:pt>
                <c:pt idx="583">
                  <c:v>29200</c:v>
                </c:pt>
                <c:pt idx="584">
                  <c:v>29250</c:v>
                </c:pt>
                <c:pt idx="585">
                  <c:v>29300</c:v>
                </c:pt>
                <c:pt idx="586">
                  <c:v>29350</c:v>
                </c:pt>
                <c:pt idx="587">
                  <c:v>29400</c:v>
                </c:pt>
                <c:pt idx="588">
                  <c:v>29450</c:v>
                </c:pt>
                <c:pt idx="589">
                  <c:v>29500</c:v>
                </c:pt>
                <c:pt idx="590">
                  <c:v>29550</c:v>
                </c:pt>
                <c:pt idx="591">
                  <c:v>29600</c:v>
                </c:pt>
                <c:pt idx="592">
                  <c:v>29650</c:v>
                </c:pt>
                <c:pt idx="593">
                  <c:v>29700</c:v>
                </c:pt>
                <c:pt idx="594">
                  <c:v>29750</c:v>
                </c:pt>
                <c:pt idx="595">
                  <c:v>29800</c:v>
                </c:pt>
                <c:pt idx="596">
                  <c:v>29850</c:v>
                </c:pt>
                <c:pt idx="597">
                  <c:v>29900</c:v>
                </c:pt>
                <c:pt idx="598">
                  <c:v>29950</c:v>
                </c:pt>
                <c:pt idx="599">
                  <c:v>30000</c:v>
                </c:pt>
                <c:pt idx="600">
                  <c:v>30050</c:v>
                </c:pt>
                <c:pt idx="601">
                  <c:v>30100</c:v>
                </c:pt>
                <c:pt idx="602">
                  <c:v>30150</c:v>
                </c:pt>
                <c:pt idx="603">
                  <c:v>30200</c:v>
                </c:pt>
                <c:pt idx="604">
                  <c:v>30250</c:v>
                </c:pt>
                <c:pt idx="605">
                  <c:v>30300</c:v>
                </c:pt>
                <c:pt idx="606">
                  <c:v>30350</c:v>
                </c:pt>
                <c:pt idx="607">
                  <c:v>30400</c:v>
                </c:pt>
                <c:pt idx="608">
                  <c:v>30450</c:v>
                </c:pt>
                <c:pt idx="609">
                  <c:v>30500</c:v>
                </c:pt>
                <c:pt idx="610">
                  <c:v>30550</c:v>
                </c:pt>
                <c:pt idx="611">
                  <c:v>30600</c:v>
                </c:pt>
                <c:pt idx="612">
                  <c:v>30650</c:v>
                </c:pt>
                <c:pt idx="613">
                  <c:v>30700</c:v>
                </c:pt>
                <c:pt idx="614">
                  <c:v>30750</c:v>
                </c:pt>
                <c:pt idx="615">
                  <c:v>30800</c:v>
                </c:pt>
                <c:pt idx="616">
                  <c:v>30850</c:v>
                </c:pt>
                <c:pt idx="617">
                  <c:v>30900</c:v>
                </c:pt>
                <c:pt idx="618">
                  <c:v>30950</c:v>
                </c:pt>
                <c:pt idx="619">
                  <c:v>31000</c:v>
                </c:pt>
                <c:pt idx="620">
                  <c:v>31050</c:v>
                </c:pt>
                <c:pt idx="621">
                  <c:v>31100</c:v>
                </c:pt>
                <c:pt idx="622">
                  <c:v>31150</c:v>
                </c:pt>
                <c:pt idx="623">
                  <c:v>31200</c:v>
                </c:pt>
                <c:pt idx="624">
                  <c:v>31250</c:v>
                </c:pt>
                <c:pt idx="625">
                  <c:v>31300</c:v>
                </c:pt>
                <c:pt idx="626">
                  <c:v>31350</c:v>
                </c:pt>
                <c:pt idx="627">
                  <c:v>31400</c:v>
                </c:pt>
                <c:pt idx="628">
                  <c:v>31450</c:v>
                </c:pt>
                <c:pt idx="629">
                  <c:v>31500</c:v>
                </c:pt>
                <c:pt idx="630">
                  <c:v>31550</c:v>
                </c:pt>
                <c:pt idx="631">
                  <c:v>31600</c:v>
                </c:pt>
                <c:pt idx="632">
                  <c:v>31650</c:v>
                </c:pt>
                <c:pt idx="633">
                  <c:v>31700</c:v>
                </c:pt>
                <c:pt idx="634">
                  <c:v>31750</c:v>
                </c:pt>
                <c:pt idx="635">
                  <c:v>31800</c:v>
                </c:pt>
                <c:pt idx="636">
                  <c:v>31850</c:v>
                </c:pt>
                <c:pt idx="637">
                  <c:v>31900</c:v>
                </c:pt>
                <c:pt idx="638">
                  <c:v>31950</c:v>
                </c:pt>
                <c:pt idx="639">
                  <c:v>32000</c:v>
                </c:pt>
                <c:pt idx="640">
                  <c:v>32050</c:v>
                </c:pt>
                <c:pt idx="641">
                  <c:v>32100</c:v>
                </c:pt>
                <c:pt idx="642">
                  <c:v>32150</c:v>
                </c:pt>
                <c:pt idx="643">
                  <c:v>32200</c:v>
                </c:pt>
                <c:pt idx="644">
                  <c:v>32250</c:v>
                </c:pt>
                <c:pt idx="645">
                  <c:v>32300</c:v>
                </c:pt>
                <c:pt idx="646">
                  <c:v>32350</c:v>
                </c:pt>
                <c:pt idx="647">
                  <c:v>32400</c:v>
                </c:pt>
                <c:pt idx="648">
                  <c:v>32450</c:v>
                </c:pt>
                <c:pt idx="649">
                  <c:v>32500</c:v>
                </c:pt>
                <c:pt idx="650">
                  <c:v>32550</c:v>
                </c:pt>
                <c:pt idx="651">
                  <c:v>32600</c:v>
                </c:pt>
                <c:pt idx="652">
                  <c:v>32650</c:v>
                </c:pt>
                <c:pt idx="653">
                  <c:v>32700</c:v>
                </c:pt>
                <c:pt idx="654">
                  <c:v>32750</c:v>
                </c:pt>
                <c:pt idx="655">
                  <c:v>32800</c:v>
                </c:pt>
                <c:pt idx="656">
                  <c:v>32850</c:v>
                </c:pt>
                <c:pt idx="657">
                  <c:v>32900</c:v>
                </c:pt>
                <c:pt idx="658">
                  <c:v>32950</c:v>
                </c:pt>
                <c:pt idx="659">
                  <c:v>33000</c:v>
                </c:pt>
                <c:pt idx="660">
                  <c:v>33050</c:v>
                </c:pt>
                <c:pt idx="661">
                  <c:v>33100</c:v>
                </c:pt>
                <c:pt idx="662">
                  <c:v>33150</c:v>
                </c:pt>
                <c:pt idx="663">
                  <c:v>33200</c:v>
                </c:pt>
                <c:pt idx="664">
                  <c:v>33250</c:v>
                </c:pt>
                <c:pt idx="665">
                  <c:v>33300</c:v>
                </c:pt>
                <c:pt idx="666">
                  <c:v>33350</c:v>
                </c:pt>
                <c:pt idx="667">
                  <c:v>33400</c:v>
                </c:pt>
                <c:pt idx="668">
                  <c:v>33450</c:v>
                </c:pt>
                <c:pt idx="669">
                  <c:v>33500</c:v>
                </c:pt>
                <c:pt idx="670">
                  <c:v>33550</c:v>
                </c:pt>
                <c:pt idx="671">
                  <c:v>33600</c:v>
                </c:pt>
                <c:pt idx="672">
                  <c:v>33650</c:v>
                </c:pt>
                <c:pt idx="673">
                  <c:v>33700</c:v>
                </c:pt>
                <c:pt idx="674">
                  <c:v>33750</c:v>
                </c:pt>
                <c:pt idx="675">
                  <c:v>33800</c:v>
                </c:pt>
                <c:pt idx="676">
                  <c:v>33850</c:v>
                </c:pt>
                <c:pt idx="677">
                  <c:v>33900</c:v>
                </c:pt>
                <c:pt idx="678">
                  <c:v>33950</c:v>
                </c:pt>
                <c:pt idx="679">
                  <c:v>34000</c:v>
                </c:pt>
                <c:pt idx="680">
                  <c:v>34050</c:v>
                </c:pt>
                <c:pt idx="681">
                  <c:v>34100</c:v>
                </c:pt>
                <c:pt idx="682">
                  <c:v>34150</c:v>
                </c:pt>
                <c:pt idx="683">
                  <c:v>34200</c:v>
                </c:pt>
                <c:pt idx="684">
                  <c:v>34250</c:v>
                </c:pt>
                <c:pt idx="685">
                  <c:v>34300</c:v>
                </c:pt>
                <c:pt idx="686">
                  <c:v>34350</c:v>
                </c:pt>
                <c:pt idx="687">
                  <c:v>34400</c:v>
                </c:pt>
                <c:pt idx="688">
                  <c:v>34450</c:v>
                </c:pt>
                <c:pt idx="689">
                  <c:v>34500</c:v>
                </c:pt>
                <c:pt idx="690">
                  <c:v>34550</c:v>
                </c:pt>
                <c:pt idx="691">
                  <c:v>34600</c:v>
                </c:pt>
                <c:pt idx="692">
                  <c:v>34650</c:v>
                </c:pt>
                <c:pt idx="693">
                  <c:v>34700</c:v>
                </c:pt>
                <c:pt idx="694">
                  <c:v>34750</c:v>
                </c:pt>
                <c:pt idx="695">
                  <c:v>34800</c:v>
                </c:pt>
                <c:pt idx="696">
                  <c:v>34850</c:v>
                </c:pt>
                <c:pt idx="697">
                  <c:v>34900</c:v>
                </c:pt>
                <c:pt idx="698">
                  <c:v>34950</c:v>
                </c:pt>
                <c:pt idx="699">
                  <c:v>35000</c:v>
                </c:pt>
                <c:pt idx="700">
                  <c:v>35050</c:v>
                </c:pt>
                <c:pt idx="701">
                  <c:v>35100</c:v>
                </c:pt>
                <c:pt idx="702">
                  <c:v>35150</c:v>
                </c:pt>
                <c:pt idx="703">
                  <c:v>35200</c:v>
                </c:pt>
                <c:pt idx="704">
                  <c:v>35250</c:v>
                </c:pt>
                <c:pt idx="705">
                  <c:v>35300</c:v>
                </c:pt>
                <c:pt idx="706">
                  <c:v>35350</c:v>
                </c:pt>
                <c:pt idx="707">
                  <c:v>35400</c:v>
                </c:pt>
                <c:pt idx="708">
                  <c:v>35450</c:v>
                </c:pt>
                <c:pt idx="709">
                  <c:v>35500</c:v>
                </c:pt>
                <c:pt idx="710">
                  <c:v>35550</c:v>
                </c:pt>
                <c:pt idx="711">
                  <c:v>35600</c:v>
                </c:pt>
                <c:pt idx="712">
                  <c:v>35650</c:v>
                </c:pt>
                <c:pt idx="713">
                  <c:v>35700</c:v>
                </c:pt>
                <c:pt idx="714">
                  <c:v>35750</c:v>
                </c:pt>
                <c:pt idx="715">
                  <c:v>35800</c:v>
                </c:pt>
                <c:pt idx="716">
                  <c:v>35850</c:v>
                </c:pt>
                <c:pt idx="717">
                  <c:v>35900</c:v>
                </c:pt>
                <c:pt idx="718">
                  <c:v>35950</c:v>
                </c:pt>
                <c:pt idx="719">
                  <c:v>36000</c:v>
                </c:pt>
                <c:pt idx="720">
                  <c:v>36050</c:v>
                </c:pt>
                <c:pt idx="721">
                  <c:v>36100</c:v>
                </c:pt>
                <c:pt idx="722">
                  <c:v>36150</c:v>
                </c:pt>
                <c:pt idx="723">
                  <c:v>36200</c:v>
                </c:pt>
                <c:pt idx="724">
                  <c:v>36250</c:v>
                </c:pt>
                <c:pt idx="725">
                  <c:v>36300</c:v>
                </c:pt>
                <c:pt idx="726">
                  <c:v>36350</c:v>
                </c:pt>
                <c:pt idx="727">
                  <c:v>36400</c:v>
                </c:pt>
                <c:pt idx="728">
                  <c:v>36450</c:v>
                </c:pt>
                <c:pt idx="729">
                  <c:v>36500</c:v>
                </c:pt>
                <c:pt idx="730">
                  <c:v>36550</c:v>
                </c:pt>
                <c:pt idx="731">
                  <c:v>36600</c:v>
                </c:pt>
                <c:pt idx="732">
                  <c:v>36650</c:v>
                </c:pt>
                <c:pt idx="733">
                  <c:v>36700</c:v>
                </c:pt>
                <c:pt idx="734">
                  <c:v>36750</c:v>
                </c:pt>
                <c:pt idx="735">
                  <c:v>36800</c:v>
                </c:pt>
                <c:pt idx="736">
                  <c:v>36850</c:v>
                </c:pt>
                <c:pt idx="737">
                  <c:v>36900</c:v>
                </c:pt>
                <c:pt idx="738">
                  <c:v>36950</c:v>
                </c:pt>
                <c:pt idx="739">
                  <c:v>37000</c:v>
                </c:pt>
                <c:pt idx="740">
                  <c:v>37050</c:v>
                </c:pt>
                <c:pt idx="741">
                  <c:v>37100</c:v>
                </c:pt>
                <c:pt idx="742">
                  <c:v>37150</c:v>
                </c:pt>
                <c:pt idx="743">
                  <c:v>37200</c:v>
                </c:pt>
                <c:pt idx="744">
                  <c:v>37250</c:v>
                </c:pt>
                <c:pt idx="745">
                  <c:v>37300</c:v>
                </c:pt>
                <c:pt idx="746">
                  <c:v>37350</c:v>
                </c:pt>
                <c:pt idx="747">
                  <c:v>37400</c:v>
                </c:pt>
                <c:pt idx="748">
                  <c:v>37450</c:v>
                </c:pt>
                <c:pt idx="749">
                  <c:v>37500</c:v>
                </c:pt>
                <c:pt idx="750">
                  <c:v>37550</c:v>
                </c:pt>
                <c:pt idx="751">
                  <c:v>37600</c:v>
                </c:pt>
                <c:pt idx="752">
                  <c:v>37650</c:v>
                </c:pt>
                <c:pt idx="753">
                  <c:v>37700</c:v>
                </c:pt>
                <c:pt idx="754">
                  <c:v>37750</c:v>
                </c:pt>
                <c:pt idx="755">
                  <c:v>37800</c:v>
                </c:pt>
                <c:pt idx="756">
                  <c:v>37850</c:v>
                </c:pt>
                <c:pt idx="757">
                  <c:v>37900</c:v>
                </c:pt>
                <c:pt idx="758">
                  <c:v>37950</c:v>
                </c:pt>
                <c:pt idx="759">
                  <c:v>38000</c:v>
                </c:pt>
                <c:pt idx="760">
                  <c:v>38050</c:v>
                </c:pt>
                <c:pt idx="761">
                  <c:v>38100</c:v>
                </c:pt>
                <c:pt idx="762">
                  <c:v>38150</c:v>
                </c:pt>
                <c:pt idx="763">
                  <c:v>38200</c:v>
                </c:pt>
                <c:pt idx="764">
                  <c:v>38250</c:v>
                </c:pt>
                <c:pt idx="765">
                  <c:v>38300</c:v>
                </c:pt>
                <c:pt idx="766">
                  <c:v>38350</c:v>
                </c:pt>
                <c:pt idx="767">
                  <c:v>38400</c:v>
                </c:pt>
                <c:pt idx="768">
                  <c:v>38450</c:v>
                </c:pt>
                <c:pt idx="769">
                  <c:v>38500</c:v>
                </c:pt>
                <c:pt idx="770">
                  <c:v>38550</c:v>
                </c:pt>
                <c:pt idx="771">
                  <c:v>38600</c:v>
                </c:pt>
                <c:pt idx="772">
                  <c:v>38650</c:v>
                </c:pt>
                <c:pt idx="773">
                  <c:v>38700</c:v>
                </c:pt>
                <c:pt idx="774">
                  <c:v>38750</c:v>
                </c:pt>
                <c:pt idx="775">
                  <c:v>38800</c:v>
                </c:pt>
                <c:pt idx="776">
                  <c:v>38850</c:v>
                </c:pt>
                <c:pt idx="777">
                  <c:v>38900</c:v>
                </c:pt>
                <c:pt idx="778">
                  <c:v>38950</c:v>
                </c:pt>
                <c:pt idx="779">
                  <c:v>39000</c:v>
                </c:pt>
                <c:pt idx="780">
                  <c:v>39050</c:v>
                </c:pt>
                <c:pt idx="781">
                  <c:v>39100</c:v>
                </c:pt>
                <c:pt idx="782">
                  <c:v>39150</c:v>
                </c:pt>
                <c:pt idx="783">
                  <c:v>39200</c:v>
                </c:pt>
                <c:pt idx="784">
                  <c:v>39250</c:v>
                </c:pt>
                <c:pt idx="785">
                  <c:v>39300</c:v>
                </c:pt>
                <c:pt idx="786">
                  <c:v>39350</c:v>
                </c:pt>
                <c:pt idx="787">
                  <c:v>39400</c:v>
                </c:pt>
                <c:pt idx="788">
                  <c:v>39450</c:v>
                </c:pt>
                <c:pt idx="789">
                  <c:v>39500</c:v>
                </c:pt>
                <c:pt idx="790">
                  <c:v>39550</c:v>
                </c:pt>
                <c:pt idx="791">
                  <c:v>39600</c:v>
                </c:pt>
                <c:pt idx="792">
                  <c:v>39650</c:v>
                </c:pt>
                <c:pt idx="793">
                  <c:v>39700</c:v>
                </c:pt>
                <c:pt idx="794">
                  <c:v>39750</c:v>
                </c:pt>
                <c:pt idx="795">
                  <c:v>39800</c:v>
                </c:pt>
                <c:pt idx="796">
                  <c:v>39850</c:v>
                </c:pt>
                <c:pt idx="797">
                  <c:v>39900</c:v>
                </c:pt>
                <c:pt idx="798">
                  <c:v>39950</c:v>
                </c:pt>
                <c:pt idx="799">
                  <c:v>40000</c:v>
                </c:pt>
                <c:pt idx="800">
                  <c:v>40050</c:v>
                </c:pt>
                <c:pt idx="801">
                  <c:v>40100</c:v>
                </c:pt>
                <c:pt idx="802">
                  <c:v>40150</c:v>
                </c:pt>
                <c:pt idx="803">
                  <c:v>40200</c:v>
                </c:pt>
                <c:pt idx="804">
                  <c:v>40250</c:v>
                </c:pt>
                <c:pt idx="805">
                  <c:v>40300</c:v>
                </c:pt>
                <c:pt idx="806">
                  <c:v>40350</c:v>
                </c:pt>
                <c:pt idx="807">
                  <c:v>40400</c:v>
                </c:pt>
                <c:pt idx="808">
                  <c:v>40450</c:v>
                </c:pt>
                <c:pt idx="809">
                  <c:v>40500</c:v>
                </c:pt>
                <c:pt idx="810">
                  <c:v>40550</c:v>
                </c:pt>
                <c:pt idx="811">
                  <c:v>40600</c:v>
                </c:pt>
                <c:pt idx="812">
                  <c:v>40650</c:v>
                </c:pt>
                <c:pt idx="813">
                  <c:v>40700</c:v>
                </c:pt>
                <c:pt idx="814">
                  <c:v>40750</c:v>
                </c:pt>
                <c:pt idx="815">
                  <c:v>40800</c:v>
                </c:pt>
                <c:pt idx="816">
                  <c:v>40850</c:v>
                </c:pt>
                <c:pt idx="817">
                  <c:v>40900</c:v>
                </c:pt>
                <c:pt idx="818">
                  <c:v>40950</c:v>
                </c:pt>
                <c:pt idx="819">
                  <c:v>41000</c:v>
                </c:pt>
                <c:pt idx="820">
                  <c:v>41050</c:v>
                </c:pt>
                <c:pt idx="821">
                  <c:v>41100</c:v>
                </c:pt>
                <c:pt idx="822">
                  <c:v>41150</c:v>
                </c:pt>
                <c:pt idx="823">
                  <c:v>41200</c:v>
                </c:pt>
                <c:pt idx="824">
                  <c:v>41250</c:v>
                </c:pt>
                <c:pt idx="825">
                  <c:v>41300</c:v>
                </c:pt>
                <c:pt idx="826">
                  <c:v>41350</c:v>
                </c:pt>
                <c:pt idx="827">
                  <c:v>41400</c:v>
                </c:pt>
                <c:pt idx="828">
                  <c:v>41450</c:v>
                </c:pt>
                <c:pt idx="829">
                  <c:v>41500</c:v>
                </c:pt>
                <c:pt idx="830">
                  <c:v>41550</c:v>
                </c:pt>
                <c:pt idx="831">
                  <c:v>41600</c:v>
                </c:pt>
                <c:pt idx="832">
                  <c:v>41650</c:v>
                </c:pt>
                <c:pt idx="833">
                  <c:v>41700</c:v>
                </c:pt>
                <c:pt idx="834">
                  <c:v>41750</c:v>
                </c:pt>
                <c:pt idx="835">
                  <c:v>41800</c:v>
                </c:pt>
                <c:pt idx="836">
                  <c:v>41850</c:v>
                </c:pt>
                <c:pt idx="837">
                  <c:v>41900</c:v>
                </c:pt>
                <c:pt idx="838">
                  <c:v>41950</c:v>
                </c:pt>
                <c:pt idx="839">
                  <c:v>42000</c:v>
                </c:pt>
                <c:pt idx="840">
                  <c:v>42050</c:v>
                </c:pt>
                <c:pt idx="841">
                  <c:v>42100</c:v>
                </c:pt>
                <c:pt idx="842">
                  <c:v>42150</c:v>
                </c:pt>
                <c:pt idx="843">
                  <c:v>42200</c:v>
                </c:pt>
                <c:pt idx="844">
                  <c:v>42250</c:v>
                </c:pt>
                <c:pt idx="845">
                  <c:v>42300</c:v>
                </c:pt>
                <c:pt idx="846">
                  <c:v>42350</c:v>
                </c:pt>
                <c:pt idx="847">
                  <c:v>42400</c:v>
                </c:pt>
                <c:pt idx="848">
                  <c:v>42450</c:v>
                </c:pt>
                <c:pt idx="849">
                  <c:v>42500</c:v>
                </c:pt>
                <c:pt idx="850">
                  <c:v>42550</c:v>
                </c:pt>
                <c:pt idx="851">
                  <c:v>42600</c:v>
                </c:pt>
                <c:pt idx="852">
                  <c:v>42650</c:v>
                </c:pt>
                <c:pt idx="853">
                  <c:v>42700</c:v>
                </c:pt>
                <c:pt idx="854">
                  <c:v>42750</c:v>
                </c:pt>
                <c:pt idx="855">
                  <c:v>42800</c:v>
                </c:pt>
                <c:pt idx="856">
                  <c:v>42850</c:v>
                </c:pt>
                <c:pt idx="857">
                  <c:v>42900</c:v>
                </c:pt>
                <c:pt idx="858">
                  <c:v>42950</c:v>
                </c:pt>
                <c:pt idx="859">
                  <c:v>43000</c:v>
                </c:pt>
                <c:pt idx="860">
                  <c:v>43050</c:v>
                </c:pt>
                <c:pt idx="861">
                  <c:v>43100</c:v>
                </c:pt>
                <c:pt idx="862">
                  <c:v>43150</c:v>
                </c:pt>
                <c:pt idx="863">
                  <c:v>43200</c:v>
                </c:pt>
                <c:pt idx="864">
                  <c:v>43250</c:v>
                </c:pt>
                <c:pt idx="865">
                  <c:v>43300</c:v>
                </c:pt>
                <c:pt idx="866">
                  <c:v>43350</c:v>
                </c:pt>
                <c:pt idx="867">
                  <c:v>43400</c:v>
                </c:pt>
                <c:pt idx="868">
                  <c:v>43450</c:v>
                </c:pt>
                <c:pt idx="869">
                  <c:v>43500</c:v>
                </c:pt>
                <c:pt idx="870">
                  <c:v>43550</c:v>
                </c:pt>
                <c:pt idx="871">
                  <c:v>43600</c:v>
                </c:pt>
                <c:pt idx="872">
                  <c:v>43650</c:v>
                </c:pt>
                <c:pt idx="873">
                  <c:v>43700</c:v>
                </c:pt>
                <c:pt idx="874">
                  <c:v>43750</c:v>
                </c:pt>
                <c:pt idx="875">
                  <c:v>43800</c:v>
                </c:pt>
                <c:pt idx="876">
                  <c:v>43850</c:v>
                </c:pt>
                <c:pt idx="877">
                  <c:v>43900</c:v>
                </c:pt>
                <c:pt idx="878">
                  <c:v>43950</c:v>
                </c:pt>
                <c:pt idx="879">
                  <c:v>44000</c:v>
                </c:pt>
                <c:pt idx="880">
                  <c:v>44050</c:v>
                </c:pt>
                <c:pt idx="881">
                  <c:v>44100</c:v>
                </c:pt>
                <c:pt idx="882">
                  <c:v>44150</c:v>
                </c:pt>
                <c:pt idx="883">
                  <c:v>44200</c:v>
                </c:pt>
                <c:pt idx="884">
                  <c:v>44250</c:v>
                </c:pt>
                <c:pt idx="885">
                  <c:v>44300</c:v>
                </c:pt>
                <c:pt idx="886">
                  <c:v>44350</c:v>
                </c:pt>
                <c:pt idx="887">
                  <c:v>44400</c:v>
                </c:pt>
                <c:pt idx="888">
                  <c:v>44450</c:v>
                </c:pt>
                <c:pt idx="889">
                  <c:v>44500</c:v>
                </c:pt>
                <c:pt idx="890">
                  <c:v>44550</c:v>
                </c:pt>
                <c:pt idx="891">
                  <c:v>44600</c:v>
                </c:pt>
                <c:pt idx="892">
                  <c:v>44650</c:v>
                </c:pt>
                <c:pt idx="893">
                  <c:v>44700</c:v>
                </c:pt>
                <c:pt idx="894">
                  <c:v>44750</c:v>
                </c:pt>
                <c:pt idx="895">
                  <c:v>44800</c:v>
                </c:pt>
                <c:pt idx="896">
                  <c:v>44850</c:v>
                </c:pt>
                <c:pt idx="897">
                  <c:v>44900</c:v>
                </c:pt>
                <c:pt idx="898">
                  <c:v>44950</c:v>
                </c:pt>
                <c:pt idx="899">
                  <c:v>45000</c:v>
                </c:pt>
                <c:pt idx="900">
                  <c:v>45050</c:v>
                </c:pt>
                <c:pt idx="901">
                  <c:v>45100</c:v>
                </c:pt>
                <c:pt idx="902">
                  <c:v>45150</c:v>
                </c:pt>
                <c:pt idx="903">
                  <c:v>45200</c:v>
                </c:pt>
                <c:pt idx="904">
                  <c:v>45250</c:v>
                </c:pt>
                <c:pt idx="905">
                  <c:v>45300</c:v>
                </c:pt>
                <c:pt idx="906">
                  <c:v>45350</c:v>
                </c:pt>
                <c:pt idx="907">
                  <c:v>45400</c:v>
                </c:pt>
                <c:pt idx="908">
                  <c:v>45450</c:v>
                </c:pt>
                <c:pt idx="909">
                  <c:v>45500</c:v>
                </c:pt>
                <c:pt idx="910">
                  <c:v>45550</c:v>
                </c:pt>
                <c:pt idx="911">
                  <c:v>45600</c:v>
                </c:pt>
                <c:pt idx="912">
                  <c:v>45650</c:v>
                </c:pt>
                <c:pt idx="913">
                  <c:v>45700</c:v>
                </c:pt>
                <c:pt idx="914">
                  <c:v>45750</c:v>
                </c:pt>
                <c:pt idx="915">
                  <c:v>45800</c:v>
                </c:pt>
                <c:pt idx="916">
                  <c:v>45850</c:v>
                </c:pt>
                <c:pt idx="917">
                  <c:v>45900</c:v>
                </c:pt>
                <c:pt idx="918">
                  <c:v>45950</c:v>
                </c:pt>
                <c:pt idx="919">
                  <c:v>46000</c:v>
                </c:pt>
                <c:pt idx="920">
                  <c:v>46050</c:v>
                </c:pt>
                <c:pt idx="921">
                  <c:v>46100</c:v>
                </c:pt>
                <c:pt idx="922">
                  <c:v>46150</c:v>
                </c:pt>
                <c:pt idx="923">
                  <c:v>46200</c:v>
                </c:pt>
                <c:pt idx="924">
                  <c:v>46250</c:v>
                </c:pt>
                <c:pt idx="925">
                  <c:v>46300</c:v>
                </c:pt>
                <c:pt idx="926">
                  <c:v>46350</c:v>
                </c:pt>
                <c:pt idx="927">
                  <c:v>46400</c:v>
                </c:pt>
                <c:pt idx="928">
                  <c:v>46450</c:v>
                </c:pt>
                <c:pt idx="929">
                  <c:v>46500</c:v>
                </c:pt>
                <c:pt idx="930">
                  <c:v>46550</c:v>
                </c:pt>
                <c:pt idx="931">
                  <c:v>46600</c:v>
                </c:pt>
                <c:pt idx="932">
                  <c:v>46650</c:v>
                </c:pt>
                <c:pt idx="933">
                  <c:v>46700</c:v>
                </c:pt>
                <c:pt idx="934">
                  <c:v>46750</c:v>
                </c:pt>
                <c:pt idx="935">
                  <c:v>46800</c:v>
                </c:pt>
                <c:pt idx="936">
                  <c:v>46850</c:v>
                </c:pt>
                <c:pt idx="937">
                  <c:v>46900</c:v>
                </c:pt>
                <c:pt idx="938">
                  <c:v>46950</c:v>
                </c:pt>
                <c:pt idx="939">
                  <c:v>47000</c:v>
                </c:pt>
                <c:pt idx="940">
                  <c:v>47050</c:v>
                </c:pt>
                <c:pt idx="941">
                  <c:v>47100</c:v>
                </c:pt>
                <c:pt idx="942">
                  <c:v>47150</c:v>
                </c:pt>
                <c:pt idx="943">
                  <c:v>47200</c:v>
                </c:pt>
                <c:pt idx="944">
                  <c:v>47250</c:v>
                </c:pt>
                <c:pt idx="945">
                  <c:v>47300</c:v>
                </c:pt>
                <c:pt idx="946">
                  <c:v>47350</c:v>
                </c:pt>
                <c:pt idx="947">
                  <c:v>47400</c:v>
                </c:pt>
                <c:pt idx="948">
                  <c:v>47450</c:v>
                </c:pt>
                <c:pt idx="949">
                  <c:v>47500</c:v>
                </c:pt>
                <c:pt idx="950">
                  <c:v>47550</c:v>
                </c:pt>
                <c:pt idx="951">
                  <c:v>47600</c:v>
                </c:pt>
                <c:pt idx="952">
                  <c:v>47650</c:v>
                </c:pt>
                <c:pt idx="953">
                  <c:v>47700</c:v>
                </c:pt>
                <c:pt idx="954">
                  <c:v>47750</c:v>
                </c:pt>
                <c:pt idx="955">
                  <c:v>47800</c:v>
                </c:pt>
                <c:pt idx="956">
                  <c:v>47850</c:v>
                </c:pt>
                <c:pt idx="957">
                  <c:v>47900</c:v>
                </c:pt>
                <c:pt idx="958">
                  <c:v>47950</c:v>
                </c:pt>
                <c:pt idx="959">
                  <c:v>48000</c:v>
                </c:pt>
                <c:pt idx="960">
                  <c:v>48050</c:v>
                </c:pt>
                <c:pt idx="961">
                  <c:v>48100</c:v>
                </c:pt>
                <c:pt idx="962">
                  <c:v>48150</c:v>
                </c:pt>
                <c:pt idx="963">
                  <c:v>48200</c:v>
                </c:pt>
                <c:pt idx="964">
                  <c:v>48250</c:v>
                </c:pt>
                <c:pt idx="965">
                  <c:v>48300</c:v>
                </c:pt>
                <c:pt idx="966">
                  <c:v>48350</c:v>
                </c:pt>
                <c:pt idx="967">
                  <c:v>48400</c:v>
                </c:pt>
                <c:pt idx="968">
                  <c:v>48450</c:v>
                </c:pt>
                <c:pt idx="969">
                  <c:v>48500</c:v>
                </c:pt>
                <c:pt idx="970">
                  <c:v>48550</c:v>
                </c:pt>
                <c:pt idx="971">
                  <c:v>48600</c:v>
                </c:pt>
                <c:pt idx="972">
                  <c:v>48650</c:v>
                </c:pt>
                <c:pt idx="973">
                  <c:v>48700</c:v>
                </c:pt>
                <c:pt idx="974">
                  <c:v>48750</c:v>
                </c:pt>
                <c:pt idx="975">
                  <c:v>48800</c:v>
                </c:pt>
                <c:pt idx="976">
                  <c:v>48850</c:v>
                </c:pt>
                <c:pt idx="977">
                  <c:v>48900</c:v>
                </c:pt>
                <c:pt idx="978">
                  <c:v>48950</c:v>
                </c:pt>
                <c:pt idx="979">
                  <c:v>49000</c:v>
                </c:pt>
                <c:pt idx="980">
                  <c:v>49050</c:v>
                </c:pt>
                <c:pt idx="981">
                  <c:v>49100</c:v>
                </c:pt>
                <c:pt idx="982">
                  <c:v>49150</c:v>
                </c:pt>
                <c:pt idx="983">
                  <c:v>49200</c:v>
                </c:pt>
                <c:pt idx="984">
                  <c:v>49250</c:v>
                </c:pt>
                <c:pt idx="985">
                  <c:v>49300</c:v>
                </c:pt>
                <c:pt idx="986">
                  <c:v>49350</c:v>
                </c:pt>
                <c:pt idx="987">
                  <c:v>49400</c:v>
                </c:pt>
                <c:pt idx="988">
                  <c:v>49450</c:v>
                </c:pt>
                <c:pt idx="989">
                  <c:v>49500</c:v>
                </c:pt>
                <c:pt idx="990">
                  <c:v>49550</c:v>
                </c:pt>
                <c:pt idx="991">
                  <c:v>49600</c:v>
                </c:pt>
                <c:pt idx="992">
                  <c:v>49650</c:v>
                </c:pt>
                <c:pt idx="993">
                  <c:v>49700</c:v>
                </c:pt>
                <c:pt idx="994">
                  <c:v>49750</c:v>
                </c:pt>
                <c:pt idx="995">
                  <c:v>49800</c:v>
                </c:pt>
                <c:pt idx="996">
                  <c:v>49850</c:v>
                </c:pt>
                <c:pt idx="997">
                  <c:v>49900</c:v>
                </c:pt>
                <c:pt idx="998">
                  <c:v>49950</c:v>
                </c:pt>
                <c:pt idx="999">
                  <c:v>50000</c:v>
                </c:pt>
                <c:pt idx="1000">
                  <c:v>50050</c:v>
                </c:pt>
                <c:pt idx="1001">
                  <c:v>50100</c:v>
                </c:pt>
                <c:pt idx="1002">
                  <c:v>50150</c:v>
                </c:pt>
                <c:pt idx="1003">
                  <c:v>50200</c:v>
                </c:pt>
                <c:pt idx="1004">
                  <c:v>50250</c:v>
                </c:pt>
                <c:pt idx="1005">
                  <c:v>50300</c:v>
                </c:pt>
                <c:pt idx="1006">
                  <c:v>50350</c:v>
                </c:pt>
                <c:pt idx="1007">
                  <c:v>50400</c:v>
                </c:pt>
                <c:pt idx="1008">
                  <c:v>50450</c:v>
                </c:pt>
                <c:pt idx="1009">
                  <c:v>50500</c:v>
                </c:pt>
                <c:pt idx="1010">
                  <c:v>50550</c:v>
                </c:pt>
                <c:pt idx="1011">
                  <c:v>50600</c:v>
                </c:pt>
                <c:pt idx="1012">
                  <c:v>50650</c:v>
                </c:pt>
                <c:pt idx="1013">
                  <c:v>50700</c:v>
                </c:pt>
                <c:pt idx="1014">
                  <c:v>50750</c:v>
                </c:pt>
              </c:numCache>
            </c:numRef>
          </c:xVal>
          <c:yVal>
            <c:numRef>
              <c:f>黒体のフラックス分布関数!$O$14:$O$1028</c:f>
              <c:numCache>
                <c:formatCode>0_ </c:formatCode>
                <c:ptCount val="1015"/>
                <c:pt idx="0">
                  <c:v>0</c:v>
                </c:pt>
                <c:pt idx="1">
                  <c:v>7.2221781267038442E-197</c:v>
                </c:pt>
                <c:pt idx="2">
                  <c:v>7.6408269411656901E-126</c:v>
                </c:pt>
                <c:pt idx="3">
                  <c:v>1.6252153361414714E-90</c:v>
                </c:pt>
                <c:pt idx="4">
                  <c:v>1.9853605395204194E-69</c:v>
                </c:pt>
                <c:pt idx="5">
                  <c:v>1.9183102532651703E-55</c:v>
                </c:pt>
                <c:pt idx="6">
                  <c:v>1.6608007699436337E-45</c:v>
                </c:pt>
                <c:pt idx="7">
                  <c:v>4.3098016273261859E-38</c:v>
                </c:pt>
                <c:pt idx="8">
                  <c:v>2.3483998311741649E-32</c:v>
                </c:pt>
                <c:pt idx="9">
                  <c:v>8.622763708918488E-28</c:v>
                </c:pt>
                <c:pt idx="10">
                  <c:v>4.4747632893445061E-24</c:v>
                </c:pt>
                <c:pt idx="11">
                  <c:v>5.3732011779061734E-21</c:v>
                </c:pt>
                <c:pt idx="12">
                  <c:v>2.0989241360813275E-18</c:v>
                </c:pt>
                <c:pt idx="13">
                  <c:v>3.400677687422299E-16</c:v>
                </c:pt>
                <c:pt idx="14">
                  <c:v>2.7300832004191511E-14</c:v>
                </c:pt>
                <c:pt idx="15">
                  <c:v>1.2406677009410283E-12</c:v>
                </c:pt>
                <c:pt idx="16">
                  <c:v>3.5330428957741292E-11</c:v>
                </c:pt>
                <c:pt idx="17">
                  <c:v>6.8223115764121376E-10</c:v>
                </c:pt>
                <c:pt idx="18">
                  <c:v>9.5063991138653213E-9</c:v>
                </c:pt>
                <c:pt idx="19">
                  <c:v>1.0045580675710732E-7</c:v>
                </c:pt>
                <c:pt idx="20">
                  <c:v>8.3799574645089437E-7</c:v>
                </c:pt>
                <c:pt idx="21">
                  <c:v>5.7023664593116973E-6</c:v>
                </c:pt>
                <c:pt idx="22">
                  <c:v>3.2520480800299673E-5</c:v>
                </c:pt>
                <c:pt idx="23">
                  <c:v>1.5897002360597783E-4</c:v>
                </c:pt>
                <c:pt idx="24">
                  <c:v>6.7876695113407723E-4</c:v>
                </c:pt>
                <c:pt idx="25">
                  <c:v>2.5721233574991179E-3</c:v>
                </c:pt>
                <c:pt idx="26">
                  <c:v>8.7682263086227962E-3</c:v>
                </c:pt>
                <c:pt idx="27">
                  <c:v>2.7202852705561633E-2</c:v>
                </c:pt>
                <c:pt idx="28">
                  <c:v>7.757679309543429E-2</c:v>
                </c:pt>
                <c:pt idx="29">
                  <c:v>0.20512169511268938</c:v>
                </c:pt>
                <c:pt idx="30">
                  <c:v>0.50665480474602154</c:v>
                </c:pt>
                <c:pt idx="31">
                  <c:v>1.1767374754828259</c:v>
                </c:pt>
                <c:pt idx="32">
                  <c:v>2.5847021658191172</c:v>
                </c:pt>
                <c:pt idx="33">
                  <c:v>5.3963977798540741</c:v>
                </c:pt>
                <c:pt idx="34">
                  <c:v>10.757322188204554</c:v>
                </c:pt>
                <c:pt idx="35">
                  <c:v>20.555891437521151</c:v>
                </c:pt>
                <c:pt idx="36">
                  <c:v>37.786465725028982</c:v>
                </c:pt>
                <c:pt idx="37">
                  <c:v>67.031019167485567</c:v>
                </c:pt>
                <c:pt idx="38">
                  <c:v>115.07575721402614</c:v>
                </c:pt>
                <c:pt idx="39">
                  <c:v>191.67449908174424</c:v>
                </c:pt>
                <c:pt idx="40">
                  <c:v>310.46440950670797</c:v>
                </c:pt>
                <c:pt idx="41">
                  <c:v>490.03203645393336</c:v>
                </c:pt>
                <c:pt idx="42">
                  <c:v>755.11909594987333</c:v>
                </c:pt>
                <c:pt idx="43">
                  <c:v>1137.9486449031285</c:v>
                </c:pt>
                <c:pt idx="44">
                  <c:v>1679.6438309918867</c:v>
                </c:pt>
                <c:pt idx="45">
                  <c:v>2431.7039052139476</c:v>
                </c:pt>
                <c:pt idx="46">
                  <c:v>3457.4961397792376</c:v>
                </c:pt>
                <c:pt idx="47">
                  <c:v>4833.7180972769838</c:v>
                </c:pt>
                <c:pt idx="48">
                  <c:v>6651.7825833138595</c:v>
                </c:pt>
                <c:pt idx="49">
                  <c:v>9019.0776667444534</c:v>
                </c:pt>
                <c:pt idx="50">
                  <c:v>12060.056306670629</c:v>
                </c:pt>
                <c:pt idx="51">
                  <c:v>15917.114195902372</c:v>
                </c:pt>
                <c:pt idx="52">
                  <c:v>20751.220130993195</c:v>
                </c:pt>
                <c:pt idx="53">
                  <c:v>26742.270196533296</c:v>
                </c:pt>
                <c:pt idx="54">
                  <c:v>34089.144916977311</c:v>
                </c:pt>
                <c:pt idx="55">
                  <c:v>43009.456885905616</c:v>
                </c:pt>
                <c:pt idx="56">
                  <c:v>53738.984849643683</c:v>
                </c:pt>
                <c:pt idx="57">
                  <c:v>66530.798454518546</c:v>
                </c:pt>
                <c:pt idx="58">
                  <c:v>81654.085568774768</c:v>
                </c:pt>
                <c:pt idx="59">
                  <c:v>99392.701022742083</c:v>
                </c:pt>
                <c:pt idx="60">
                  <c:v>120043.46159657645</c:v>
                </c:pt>
                <c:pt idx="61">
                  <c:v>143914.21700634781</c:v>
                </c:pt>
                <c:pt idx="62">
                  <c:v>171321.73043556014</c:v>
                </c:pt>
                <c:pt idx="63">
                  <c:v>202589.40481996691</c:v>
                </c:pt>
                <c:pt idx="64">
                  <c:v>238044.89265156505</c:v>
                </c:pt>
                <c:pt idx="65">
                  <c:v>278017.62759037968</c:v>
                </c:pt>
                <c:pt idx="66">
                  <c:v>322836.3157543923</c:v>
                </c:pt>
                <c:pt idx="67">
                  <c:v>372826.42331134388</c:v>
                </c:pt>
                <c:pt idx="68">
                  <c:v>428307.69504540425</c:v>
                </c:pt>
                <c:pt idx="69">
                  <c:v>489591.73604570358</c:v>
                </c:pt>
                <c:pt idx="70">
                  <c:v>556979.68569112418</c:v>
                </c:pt>
                <c:pt idx="71">
                  <c:v>630760.00981011428</c:v>
                </c:pt>
                <c:pt idx="72">
                  <c:v>711206.43339119805</c:v>
                </c:pt>
                <c:pt idx="73">
                  <c:v>798576.03261412366</c:v>
                </c:pt>
                <c:pt idx="74">
                  <c:v>893107.50135606097</c:v>
                </c:pt>
                <c:pt idx="75">
                  <c:v>995019.60378161713</c:v>
                </c:pt>
                <c:pt idx="76">
                  <c:v>1104509.8212163195</c:v>
                </c:pt>
                <c:pt idx="77">
                  <c:v>1221753.1982843631</c:v>
                </c:pt>
                <c:pt idx="78">
                  <c:v>1346901.3903039438</c:v>
                </c:pt>
                <c:pt idx="79">
                  <c:v>1480081.9112079167</c:v>
                </c:pt>
                <c:pt idx="80">
                  <c:v>1621397.5788128702</c:v>
                </c:pt>
                <c:pt idx="81">
                  <c:v>1770926.152107486</c:v>
                </c:pt>
                <c:pt idx="82">
                  <c:v>1928720.1533732598</c:v>
                </c:pt>
                <c:pt idx="83">
                  <c:v>2094806.8663842578</c:v>
                </c:pt>
                <c:pt idx="84">
                  <c:v>2269188.500647916</c:v>
                </c:pt>
                <c:pt idx="85">
                  <c:v>2451842.5106326956</c:v>
                </c:pt>
                <c:pt idx="86">
                  <c:v>2642722.058163947</c:v>
                </c:pt>
                <c:pt idx="87">
                  <c:v>2841756.605637494</c:v>
                </c:pt>
                <c:pt idx="88">
                  <c:v>3048852.6273805401</c:v>
                </c:pt>
                <c:pt idx="89">
                  <c:v>3263894.4263600465</c:v>
                </c:pt>
                <c:pt idx="90">
                  <c:v>3486745.0434781667</c:v>
                </c:pt>
                <c:pt idx="91">
                  <c:v>3717247.2468806528</c:v>
                </c:pt>
                <c:pt idx="92">
                  <c:v>3955224.5890168981</c:v>
                </c:pt>
                <c:pt idx="93">
                  <c:v>4200482.5196094653</c:v>
                </c:pt>
                <c:pt idx="94">
                  <c:v>4452809.5431970917</c:v>
                </c:pt>
                <c:pt idx="95">
                  <c:v>4711978.410491677</c:v>
                </c:pt>
                <c:pt idx="96">
                  <c:v>4977747.3334195344</c:v>
                </c:pt>
                <c:pt idx="97">
                  <c:v>5249861.2143868553</c:v>
                </c:pt>
                <c:pt idx="98">
                  <c:v>5528052.8810040997</c:v>
                </c:pt>
                <c:pt idx="99">
                  <c:v>5812044.3182139276</c:v>
                </c:pt>
                <c:pt idx="100">
                  <c:v>6101547.8904811861</c:v>
                </c:pt>
                <c:pt idx="101">
                  <c:v>6396267.5474123601</c:v>
                </c:pt>
                <c:pt idx="102">
                  <c:v>6695900.0068693813</c:v>
                </c:pt>
                <c:pt idx="103">
                  <c:v>7000135.9103208631</c:v>
                </c:pt>
                <c:pt idx="104">
                  <c:v>7308660.9458292164</c:v>
                </c:pt>
                <c:pt idx="105">
                  <c:v>7621156.934699283</c:v>
                </c:pt>
                <c:pt idx="106">
                  <c:v>7937302.8784099966</c:v>
                </c:pt>
                <c:pt idx="107">
                  <c:v>8256775.9630140411</c:v>
                </c:pt>
                <c:pt idx="108">
                  <c:v>8579252.5187177956</c:v>
                </c:pt>
                <c:pt idx="109">
                  <c:v>8904408.9328459036</c:v>
                </c:pt>
                <c:pt idx="110">
                  <c:v>9231922.5148497634</c:v>
                </c:pt>
                <c:pt idx="111">
                  <c:v>9561472.3124383353</c:v>
                </c:pt>
                <c:pt idx="112">
                  <c:v>9892739.8782916665</c:v>
                </c:pt>
                <c:pt idx="113">
                  <c:v>10225409.987165883</c:v>
                </c:pt>
                <c:pt idx="114">
                  <c:v>10559171.303510332</c:v>
                </c:pt>
                <c:pt idx="115">
                  <c:v>10893716.999998819</c:v>
                </c:pt>
                <c:pt idx="116">
                  <c:v>11228745.327624565</c:v>
                </c:pt>
                <c:pt idx="117">
                  <c:v>11563960.138227873</c:v>
                </c:pt>
                <c:pt idx="118">
                  <c:v>11899071.360515457</c:v>
                </c:pt>
                <c:pt idx="119">
                  <c:v>12233795.430794433</c:v>
                </c:pt>
                <c:pt idx="120">
                  <c:v>12567855.679782888</c:v>
                </c:pt>
                <c:pt idx="121">
                  <c:v>12900982.676975213</c:v>
                </c:pt>
                <c:pt idx="122">
                  <c:v>13232914.534134816</c:v>
                </c:pt>
                <c:pt idx="123">
                  <c:v>13563397.169562403</c:v>
                </c:pt>
                <c:pt idx="124">
                  <c:v>13892184.53484511</c:v>
                </c:pt>
                <c:pt idx="125">
                  <c:v>14219038.805832837</c:v>
                </c:pt>
                <c:pt idx="126">
                  <c:v>14543730.53961521</c:v>
                </c:pt>
                <c:pt idx="127">
                  <c:v>14866038.799284462</c:v>
                </c:pt>
                <c:pt idx="128">
                  <c:v>15185751.248272412</c:v>
                </c:pt>
                <c:pt idx="129">
                  <c:v>15502664.216039425</c:v>
                </c:pt>
                <c:pt idx="130">
                  <c:v>15816582.736875681</c:v>
                </c:pt>
                <c:pt idx="131">
                  <c:v>16127320.5635483</c:v>
                </c:pt>
                <c:pt idx="132">
                  <c:v>16434700.157494325</c:v>
                </c:pt>
                <c:pt idx="133">
                  <c:v>16738552.65722074</c:v>
                </c:pt>
                <c:pt idx="134">
                  <c:v>17038717.826527491</c:v>
                </c:pt>
                <c:pt idx="135">
                  <c:v>17335043.984121464</c:v>
                </c:pt>
                <c:pt idx="136">
                  <c:v>17627387.91613676</c:v>
                </c:pt>
                <c:pt idx="137">
                  <c:v>17915614.773021773</c:v>
                </c:pt>
                <c:pt idx="138">
                  <c:v>18199597.952196889</c:v>
                </c:pt>
                <c:pt idx="139">
                  <c:v>18479218.967827838</c:v>
                </c:pt>
                <c:pt idx="140">
                  <c:v>18754367.308999978</c:v>
                </c:pt>
                <c:pt idx="141">
                  <c:v>19024940.287519403</c:v>
                </c:pt>
                <c:pt idx="142">
                  <c:v>19290842.876505382</c:v>
                </c:pt>
                <c:pt idx="143">
                  <c:v>19551987.540880058</c:v>
                </c:pt>
                <c:pt idx="144">
                  <c:v>19808294.060800213</c:v>
                </c:pt>
                <c:pt idx="145">
                  <c:v>20059689.349018559</c:v>
                </c:pt>
                <c:pt idx="146">
                  <c:v>20306107.263103638</c:v>
                </c:pt>
                <c:pt idx="147">
                  <c:v>20547488.413390931</c:v>
                </c:pt>
                <c:pt idx="148">
                  <c:v>20783779.967483312</c:v>
                </c:pt>
                <c:pt idx="149">
                  <c:v>21014935.452064931</c:v>
                </c:pt>
                <c:pt idx="150">
                  <c:v>21240914.552740958</c:v>
                </c:pt>
                <c:pt idx="151">
                  <c:v>21461682.912566077</c:v>
                </c:pt>
                <c:pt idx="152">
                  <c:v>21677211.929875687</c:v>
                </c:pt>
                <c:pt idx="153">
                  <c:v>21887478.555987839</c:v>
                </c:pt>
                <c:pt idx="154">
                  <c:v>22092465.093299523</c:v>
                </c:pt>
                <c:pt idx="155">
                  <c:v>22292158.99425837</c:v>
                </c:pt>
                <c:pt idx="156">
                  <c:v>22486552.661650322</c:v>
                </c:pt>
                <c:pt idx="157">
                  <c:v>22675643.250605289</c:v>
                </c:pt>
                <c:pt idx="158">
                  <c:v>22859432.472685967</c:v>
                </c:pt>
                <c:pt idx="159">
                  <c:v>23037926.402390271</c:v>
                </c:pt>
                <c:pt idx="160">
                  <c:v>23211135.2863653</c:v>
                </c:pt>
                <c:pt idx="161">
                  <c:v>23379073.355598852</c:v>
                </c:pt>
                <c:pt idx="162">
                  <c:v>23541758.640825991</c:v>
                </c:pt>
                <c:pt idx="163">
                  <c:v>23699212.791360054</c:v>
                </c:pt>
                <c:pt idx="164">
                  <c:v>23851460.897531953</c:v>
                </c:pt>
                <c:pt idx="165">
                  <c:v>23998531.316896878</c:v>
                </c:pt>
                <c:pt idx="166">
                  <c:v>24140455.504345473</c:v>
                </c:pt>
                <c:pt idx="167">
                  <c:v>24277267.846234545</c:v>
                </c:pt>
                <c:pt idx="168">
                  <c:v>24409005.498633139</c:v>
                </c:pt>
                <c:pt idx="169">
                  <c:v>24535708.229761664</c:v>
                </c:pt>
                <c:pt idx="170">
                  <c:v>24657418.266683582</c:v>
                </c:pt>
                <c:pt idx="171">
                  <c:v>24774180.146295108</c:v>
                </c:pt>
                <c:pt idx="172">
                  <c:v>24886040.570641961</c:v>
                </c:pt>
                <c:pt idx="173">
                  <c:v>24993048.266580496</c:v>
                </c:pt>
                <c:pt idx="174">
                  <c:v>25095253.849786613</c:v>
                </c:pt>
                <c:pt idx="175">
                  <c:v>25192709.693106011</c:v>
                </c:pt>
                <c:pt idx="176">
                  <c:v>25285469.799227994</c:v>
                </c:pt>
                <c:pt idx="177">
                  <c:v>25373589.677655861</c:v>
                </c:pt>
                <c:pt idx="178">
                  <c:v>25457126.225938898</c:v>
                </c:pt>
                <c:pt idx="179">
                  <c:v>25536137.615122717</c:v>
                </c:pt>
                <c:pt idx="180">
                  <c:v>25610683.179367594</c:v>
                </c:pt>
                <c:pt idx="181">
                  <c:v>25680823.309679199</c:v>
                </c:pt>
                <c:pt idx="182">
                  <c:v>25746619.351689663</c:v>
                </c:pt>
                <c:pt idx="183">
                  <c:v>25808133.50742184</c:v>
                </c:pt>
                <c:pt idx="184">
                  <c:v>25865428.740966812</c:v>
                </c:pt>
                <c:pt idx="185">
                  <c:v>25918568.68799895</c:v>
                </c:pt>
                <c:pt idx="186">
                  <c:v>25967617.569051091</c:v>
                </c:pt>
                <c:pt idx="187">
                  <c:v>26012640.106469002</c:v>
                </c:pt>
                <c:pt idx="188">
                  <c:v>26053701.444961898</c:v>
                </c:pt>
                <c:pt idx="189">
                  <c:v>26090867.075664438</c:v>
                </c:pt>
                <c:pt idx="190">
                  <c:v>26124202.763623349</c:v>
                </c:pt>
                <c:pt idx="191">
                  <c:v>26153774.478621136</c:v>
                </c:pt>
                <c:pt idx="192">
                  <c:v>26179648.329248685</c:v>
                </c:pt>
                <c:pt idx="193">
                  <c:v>26201890.500137225</c:v>
                </c:pt>
                <c:pt idx="194">
                  <c:v>26220567.192260735</c:v>
                </c:pt>
                <c:pt idx="195">
                  <c:v>26235744.566219181</c:v>
                </c:pt>
                <c:pt idx="196">
                  <c:v>26247488.688413516</c:v>
                </c:pt>
                <c:pt idx="197">
                  <c:v>26255865.480023671</c:v>
                </c:pt>
                <c:pt idx="198">
                  <c:v>26260940.668701474</c:v>
                </c:pt>
                <c:pt idx="199">
                  <c:v>26262779.742890853</c:v>
                </c:pt>
                <c:pt idx="200">
                  <c:v>26261447.908689003</c:v>
                </c:pt>
                <c:pt idx="201">
                  <c:v>26257010.049162947</c:v>
                </c:pt>
                <c:pt idx="202">
                  <c:v>26249530.68603735</c:v>
                </c:pt>
                <c:pt idx="203">
                  <c:v>26239073.943670429</c:v>
                </c:pt>
                <c:pt idx="204">
                  <c:v>26225703.515236259</c:v>
                </c:pt>
                <c:pt idx="205">
                  <c:v>26209482.631033339</c:v>
                </c:pt>
                <c:pt idx="206">
                  <c:v>26190474.028841119</c:v>
                </c:pt>
                <c:pt idx="207">
                  <c:v>26168739.926246449</c:v>
                </c:pt>
                <c:pt idx="208">
                  <c:v>26144341.994865511</c:v>
                </c:pt>
                <c:pt idx="209">
                  <c:v>26117341.336386889</c:v>
                </c:pt>
                <c:pt idx="210">
                  <c:v>26087798.460363749</c:v>
                </c:pt>
                <c:pt idx="211">
                  <c:v>26055773.263684966</c:v>
                </c:pt>
                <c:pt idx="212">
                  <c:v>26021325.011656467</c:v>
                </c:pt>
                <c:pt idx="213">
                  <c:v>25984512.320626047</c:v>
                </c:pt>
                <c:pt idx="214">
                  <c:v>25945393.14208686</c:v>
                </c:pt>
                <c:pt idx="215">
                  <c:v>25904024.748195842</c:v>
                </c:pt>
                <c:pt idx="216">
                  <c:v>25860463.71864609</c:v>
                </c:pt>
                <c:pt idx="217">
                  <c:v>25814765.928833514</c:v>
                </c:pt>
                <c:pt idx="218">
                  <c:v>25766986.539259408</c:v>
                </c:pt>
                <c:pt idx="219">
                  <c:v>25717179.986113459</c:v>
                </c:pt>
                <c:pt idx="220">
                  <c:v>25665399.972982187</c:v>
                </c:pt>
                <c:pt idx="221">
                  <c:v>25611699.463630587</c:v>
                </c:pt>
                <c:pt idx="222">
                  <c:v>25556130.675805792</c:v>
                </c:pt>
                <c:pt idx="223">
                  <c:v>25498745.07601323</c:v>
                </c:pt>
                <c:pt idx="224">
                  <c:v>25439593.37521822</c:v>
                </c:pt>
                <c:pt idx="225">
                  <c:v>25378725.525426328</c:v>
                </c:pt>
                <c:pt idx="226">
                  <c:v>25316190.717098348</c:v>
                </c:pt>
                <c:pt idx="227">
                  <c:v>25252037.377357055</c:v>
                </c:pt>
                <c:pt idx="228">
                  <c:v>25186313.168944098</c:v>
                </c:pt>
                <c:pt idx="229">
                  <c:v>25119064.989887632</c:v>
                </c:pt>
                <c:pt idx="230">
                  <c:v>25050338.973841652</c:v>
                </c:pt>
                <c:pt idx="231">
                  <c:v>24980180.491060778</c:v>
                </c:pt>
                <c:pt idx="232">
                  <c:v>24908634.149974044</c:v>
                </c:pt>
                <c:pt idx="233">
                  <c:v>24835743.799324535</c:v>
                </c:pt>
                <c:pt idx="234">
                  <c:v>24761552.530840892</c:v>
                </c:pt>
                <c:pt idx="235">
                  <c:v>24686102.682409827</c:v>
                </c:pt>
                <c:pt idx="236">
                  <c:v>24609435.84171905</c:v>
                </c:pt>
                <c:pt idx="237">
                  <c:v>24531592.850341249</c:v>
                </c:pt>
                <c:pt idx="238">
                  <c:v>24452613.808231726</c:v>
                </c:pt>
                <c:pt idx="239">
                  <c:v>24372538.078612164</c:v>
                </c:pt>
                <c:pt idx="240">
                  <c:v>24291404.293215487</c:v>
                </c:pt>
                <c:pt idx="241">
                  <c:v>24209250.357866816</c:v>
                </c:pt>
                <c:pt idx="242">
                  <c:v>24126113.458377156</c:v>
                </c:pt>
                <c:pt idx="243">
                  <c:v>24042030.06672721</c:v>
                </c:pt>
                <c:pt idx="244">
                  <c:v>23957035.947519522</c:v>
                </c:pt>
                <c:pt idx="245">
                  <c:v>23871166.164678972</c:v>
                </c:pt>
                <c:pt idx="246">
                  <c:v>23784455.088381249</c:v>
                </c:pt>
                <c:pt idx="247">
                  <c:v>23696936.402190849</c:v>
                </c:pt>
                <c:pt idx="248">
                  <c:v>23608643.11039063</c:v>
                </c:pt>
                <c:pt idx="249">
                  <c:v>23519607.545485757</c:v>
                </c:pt>
                <c:pt idx="250">
                  <c:v>23429861.375865709</c:v>
                </c:pt>
                <c:pt idx="251">
                  <c:v>23339435.613608949</c:v>
                </c:pt>
                <c:pt idx="252">
                  <c:v>23248360.622415233</c:v>
                </c:pt>
                <c:pt idx="253">
                  <c:v>23156666.125651572</c:v>
                </c:pt>
                <c:pt idx="254">
                  <c:v>23064381.214498647</c:v>
                </c:pt>
                <c:pt idx="255">
                  <c:v>22971534.356184486</c:v>
                </c:pt>
                <c:pt idx="256">
                  <c:v>22878153.402294017</c:v>
                </c:pt>
                <c:pt idx="257">
                  <c:v>22784265.597142112</c:v>
                </c:pt>
                <c:pt idx="258">
                  <c:v>22689897.586200189</c:v>
                </c:pt>
                <c:pt idx="259">
                  <c:v>22595075.424565367</c:v>
                </c:pt>
                <c:pt idx="260">
                  <c:v>22499824.585462682</c:v>
                </c:pt>
                <c:pt idx="261">
                  <c:v>22404169.968771216</c:v>
                </c:pt>
                <c:pt idx="262">
                  <c:v>22308135.909565181</c:v>
                </c:pt>
                <c:pt idx="263">
                  <c:v>22211746.186661813</c:v>
                </c:pt>
                <c:pt idx="264">
                  <c:v>22115024.031168398</c:v>
                </c:pt>
                <c:pt idx="265">
                  <c:v>22017992.13502083</c:v>
                </c:pt>
                <c:pt idx="266">
                  <c:v>21920672.659507111</c:v>
                </c:pt>
                <c:pt idx="267">
                  <c:v>21823087.243768923</c:v>
                </c:pt>
                <c:pt idx="268">
                  <c:v>21725257.013275541</c:v>
                </c:pt>
                <c:pt idx="269">
                  <c:v>21627202.588264015</c:v>
                </c:pt>
                <c:pt idx="270">
                  <c:v>21528944.092140425</c:v>
                </c:pt>
                <c:pt idx="271">
                  <c:v>21430501.159837209</c:v>
                </c:pt>
                <c:pt idx="272">
                  <c:v>21331892.946121607</c:v>
                </c:pt>
                <c:pt idx="273">
                  <c:v>21233138.133851159</c:v>
                </c:pt>
                <c:pt idx="274">
                  <c:v>21134254.942171916</c:v>
                </c:pt>
                <c:pt idx="275">
                  <c:v>21035261.134655669</c:v>
                </c:pt>
                <c:pt idx="276">
                  <c:v>20936174.027372561</c:v>
                </c:pt>
                <c:pt idx="277">
                  <c:v>20837010.496896021</c:v>
                </c:pt>
                <c:pt idx="278">
                  <c:v>20737786.988236681</c:v>
                </c:pt>
                <c:pt idx="279">
                  <c:v>20638519.522702806</c:v>
                </c:pt>
                <c:pt idx="280">
                  <c:v>20539223.705684371</c:v>
                </c:pt>
                <c:pt idx="281">
                  <c:v>20439914.734358784</c:v>
                </c:pt>
                <c:pt idx="282">
                  <c:v>20340607.405315757</c:v>
                </c:pt>
                <c:pt idx="283">
                  <c:v>20241316.122099645</c:v>
                </c:pt>
                <c:pt idx="284">
                  <c:v>20142054.902667277</c:v>
                </c:pt>
                <c:pt idx="285">
                  <c:v>20042837.38676</c:v>
                </c:pt>
                <c:pt idx="286">
                  <c:v>19943676.843188163</c:v>
                </c:pt>
                <c:pt idx="287">
                  <c:v>19844586.17702698</c:v>
                </c:pt>
                <c:pt idx="288">
                  <c:v>19745577.93672267</c:v>
                </c:pt>
                <c:pt idx="289">
                  <c:v>19646664.321107846</c:v>
                </c:pt>
                <c:pt idx="290">
                  <c:v>19547857.186325394</c:v>
                </c:pt>
                <c:pt idx="291">
                  <c:v>19449168.052660026</c:v>
                </c:pt>
                <c:pt idx="292">
                  <c:v>19350608.111277048</c:v>
                </c:pt>
                <c:pt idx="293">
                  <c:v>19252188.23086784</c:v>
                </c:pt>
                <c:pt idx="294">
                  <c:v>19153918.964201637</c:v>
                </c:pt>
                <c:pt idx="295">
                  <c:v>19055810.554583494</c:v>
                </c:pt>
                <c:pt idx="296">
                  <c:v>18957872.942218103</c:v>
                </c:pt>
                <c:pt idx="297">
                  <c:v>18860115.770479549</c:v>
                </c:pt>
                <c:pt idx="298">
                  <c:v>18762548.392086979</c:v>
                </c:pt>
                <c:pt idx="299">
                  <c:v>18665179.87518619</c:v>
                </c:pt>
                <c:pt idx="300">
                  <c:v>18568019.009337511</c:v>
                </c:pt>
                <c:pt idx="301">
                  <c:v>18471074.311410088</c:v>
                </c:pt>
                <c:pt idx="302">
                  <c:v>18374354.031382833</c:v>
                </c:pt>
                <c:pt idx="303">
                  <c:v>18277866.158052731</c:v>
                </c:pt>
                <c:pt idx="304">
                  <c:v>18181618.424650416</c:v>
                </c:pt>
                <c:pt idx="305">
                  <c:v>18085618.314364113</c:v>
                </c:pt>
                <c:pt idx="306">
                  <c:v>17989873.065771997</c:v>
                </c:pt>
                <c:pt idx="307">
                  <c:v>17894389.678183869</c:v>
                </c:pt>
                <c:pt idx="308">
                  <c:v>17799174.91689264</c:v>
                </c:pt>
                <c:pt idx="309">
                  <c:v>17704235.318336304</c:v>
                </c:pt>
                <c:pt idx="310">
                  <c:v>17609577.195171311</c:v>
                </c:pt>
                <c:pt idx="311">
                  <c:v>17515206.641257711</c:v>
                </c:pt>
                <c:pt idx="312">
                  <c:v>17421129.536557291</c:v>
                </c:pt>
                <c:pt idx="313">
                  <c:v>17327351.551945195</c:v>
                </c:pt>
                <c:pt idx="314">
                  <c:v>17233878.153936014</c:v>
                </c:pt>
                <c:pt idx="315">
                  <c:v>17140714.609325193</c:v>
                </c:pt>
                <c:pt idx="316">
                  <c:v>17047865.989746679</c:v>
                </c:pt>
                <c:pt idx="317">
                  <c:v>16955337.176147576</c:v>
                </c:pt>
                <c:pt idx="318">
                  <c:v>16863132.863180969</c:v>
                </c:pt>
                <c:pt idx="319">
                  <c:v>16771257.563517645</c:v>
                </c:pt>
                <c:pt idx="320">
                  <c:v>16679715.612077828</c:v>
                </c:pt>
                <c:pt idx="321">
                  <c:v>16588511.170183789</c:v>
                </c:pt>
                <c:pt idx="322">
                  <c:v>16497648.229634417</c:v>
                </c:pt>
                <c:pt idx="323">
                  <c:v>16407130.616702661</c:v>
                </c:pt>
                <c:pt idx="324">
                  <c:v>16316961.996056911</c:v>
                </c:pt>
                <c:pt idx="325">
                  <c:v>16227145.874607274</c:v>
                </c:pt>
                <c:pt idx="326">
                  <c:v>16137685.605277844</c:v>
                </c:pt>
                <c:pt idx="327">
                  <c:v>16048584.390705884</c:v>
                </c:pt>
                <c:pt idx="328">
                  <c:v>15959845.286869029</c:v>
                </c:pt>
                <c:pt idx="329">
                  <c:v>15871471.206641506</c:v>
                </c:pt>
                <c:pt idx="330">
                  <c:v>15783464.92328036</c:v>
                </c:pt>
                <c:pt idx="331">
                  <c:v>15695829.073842859</c:v>
                </c:pt>
                <c:pt idx="332">
                  <c:v>15608566.162535843</c:v>
                </c:pt>
                <c:pt idx="333">
                  <c:v>15521678.563998366</c:v>
                </c:pt>
                <c:pt idx="334">
                  <c:v>15435168.526518397</c:v>
                </c:pt>
                <c:pt idx="335">
                  <c:v>15349038.175184716</c:v>
                </c:pt>
                <c:pt idx="336">
                  <c:v>15263289.514975</c:v>
                </c:pt>
                <c:pt idx="337">
                  <c:v>15177924.433781169</c:v>
                </c:pt>
                <c:pt idx="338">
                  <c:v>15092944.705372864</c:v>
                </c:pt>
                <c:pt idx="339">
                  <c:v>15008351.992300183</c:v>
                </c:pt>
                <c:pt idx="340">
                  <c:v>14924147.848736638</c:v>
                </c:pt>
                <c:pt idx="341">
                  <c:v>14840333.723263307</c:v>
                </c:pt>
                <c:pt idx="342">
                  <c:v>14756910.961595148</c:v>
                </c:pt>
                <c:pt idx="343">
                  <c:v>14673880.809250494</c:v>
                </c:pt>
                <c:pt idx="344">
                  <c:v>14591244.414164655</c:v>
                </c:pt>
                <c:pt idx="345">
                  <c:v>14509002.829248635</c:v>
                </c:pt>
                <c:pt idx="346">
                  <c:v>14427157.014893813</c:v>
                </c:pt>
                <c:pt idx="347">
                  <c:v>14345707.84142364</c:v>
                </c:pt>
                <c:pt idx="348">
                  <c:v>14264656.091493255</c:v>
                </c:pt>
                <c:pt idx="349">
                  <c:v>14184002.462437846</c:v>
                </c:pt>
                <c:pt idx="350">
                  <c:v>14103747.568570824</c:v>
                </c:pt>
                <c:pt idx="351">
                  <c:v>14023891.94343257</c:v>
                </c:pt>
                <c:pt idx="352">
                  <c:v>13944436.041990746</c:v>
                </c:pt>
                <c:pt idx="353">
                  <c:v>13865380.242792962</c:v>
                </c:pt>
                <c:pt idx="354">
                  <c:v>13786724.850072738</c:v>
                </c:pt>
                <c:pt idx="355">
                  <c:v>13708470.095809642</c:v>
                </c:pt>
                <c:pt idx="356">
                  <c:v>13630616.141744277</c:v>
                </c:pt>
                <c:pt idx="357">
                  <c:v>13553163.081349269</c:v>
                </c:pt>
                <c:pt idx="358">
                  <c:v>13476110.941756699</c:v>
                </c:pt>
                <c:pt idx="359">
                  <c:v>13399459.685643146</c:v>
                </c:pt>
                <c:pt idx="360">
                  <c:v>13323209.213072879</c:v>
                </c:pt>
                <c:pt idx="361">
                  <c:v>13247359.363300223</c:v>
                </c:pt>
                <c:pt idx="362">
                  <c:v>13171909.916531572</c:v>
                </c:pt>
                <c:pt idx="363">
                  <c:v>13096860.595648237</c:v>
                </c:pt>
                <c:pt idx="364">
                  <c:v>13022211.067890467</c:v>
                </c:pt>
                <c:pt idx="365">
                  <c:v>12947960.946503639</c:v>
                </c:pt>
                <c:pt idx="366">
                  <c:v>12874109.792347353</c:v>
                </c:pt>
                <c:pt idx="367">
                  <c:v>12800657.115468036</c:v>
                </c:pt>
                <c:pt idx="368">
                  <c:v>12727602.376635816</c:v>
                </c:pt>
                <c:pt idx="369">
                  <c:v>12654944.988846453</c:v>
                </c:pt>
                <c:pt idx="370">
                  <c:v>12582684.318788901</c:v>
                </c:pt>
                <c:pt idx="371">
                  <c:v>12510819.688279234</c:v>
                </c:pt>
                <c:pt idx="372">
                  <c:v>12439350.375661634</c:v>
                </c:pt>
                <c:pt idx="373">
                  <c:v>12368275.617177056</c:v>
                </c:pt>
                <c:pt idx="374">
                  <c:v>12297594.6083002</c:v>
                </c:pt>
                <c:pt idx="375">
                  <c:v>12227306.505045522</c:v>
                </c:pt>
                <c:pt idx="376">
                  <c:v>12157410.425242787</c:v>
                </c:pt>
                <c:pt idx="377">
                  <c:v>12087905.449782928</c:v>
                </c:pt>
                <c:pt idx="378">
                  <c:v>12018790.62383461</c:v>
                </c:pt>
                <c:pt idx="379">
                  <c:v>11950064.95803233</c:v>
                </c:pt>
                <c:pt idx="380">
                  <c:v>11881727.429636486</c:v>
                </c:pt>
                <c:pt idx="381">
                  <c:v>11813776.983665993</c:v>
                </c:pt>
                <c:pt idx="382">
                  <c:v>11746212.534004113</c:v>
                </c:pt>
                <c:pt idx="383">
                  <c:v>11679032.964477941</c:v>
                </c:pt>
                <c:pt idx="384">
                  <c:v>11612237.129912164</c:v>
                </c:pt>
                <c:pt idx="385">
                  <c:v>11545823.857157599</c:v>
                </c:pt>
                <c:pt idx="386">
                  <c:v>11479791.946095036</c:v>
                </c:pt>
                <c:pt idx="387">
                  <c:v>11414140.170614932</c:v>
                </c:pt>
                <c:pt idx="388">
                  <c:v>11348867.279573409</c:v>
                </c:pt>
                <c:pt idx="389">
                  <c:v>11283971.997725116</c:v>
                </c:pt>
                <c:pt idx="390">
                  <c:v>11219453.026633393</c:v>
                </c:pt>
                <c:pt idx="391">
                  <c:v>11155309.045558233</c:v>
                </c:pt>
                <c:pt idx="392">
                  <c:v>11091538.712322557</c:v>
                </c:pt>
                <c:pt idx="393">
                  <c:v>11028140.664157154</c:v>
                </c:pt>
                <c:pt idx="394">
                  <c:v>10965113.518524887</c:v>
                </c:pt>
                <c:pt idx="395">
                  <c:v>10902455.873924488</c:v>
                </c:pt>
                <c:pt idx="396">
                  <c:v>10840166.31067441</c:v>
                </c:pt>
                <c:pt idx="397">
                  <c:v>10778243.391677216</c:v>
                </c:pt>
                <c:pt idx="398">
                  <c:v>10716685.66316488</c:v>
                </c:pt>
                <c:pt idx="399">
                  <c:v>10655491.655425368</c:v>
                </c:pt>
                <c:pt idx="400">
                  <c:v>10594659.88351104</c:v>
                </c:pt>
                <c:pt idx="401">
                  <c:v>10534188.847929094</c:v>
                </c:pt>
                <c:pt idx="402">
                  <c:v>10474077.035314582</c:v>
                </c:pt>
                <c:pt idx="403">
                  <c:v>10414322.919086326</c:v>
                </c:pt>
                <c:pt idx="404">
                  <c:v>10354924.960086072</c:v>
                </c:pt>
                <c:pt idx="405">
                  <c:v>10295881.607201312</c:v>
                </c:pt>
                <c:pt idx="406">
                  <c:v>10237191.297972124</c:v>
                </c:pt>
                <c:pt idx="407">
                  <c:v>10178852.459182274</c:v>
                </c:pt>
                <c:pt idx="408">
                  <c:v>10120863.507435149</c:v>
                </c:pt>
                <c:pt idx="409">
                  <c:v>10063222.849714587</c:v>
                </c:pt>
                <c:pt idx="410">
                  <c:v>10005928.883931171</c:v>
                </c:pt>
                <c:pt idx="411">
                  <c:v>9948979.9994541593</c:v>
                </c:pt>
                <c:pt idx="412">
                  <c:v>9892374.5776294563</c:v>
                </c:pt>
                <c:pt idx="413">
                  <c:v>9836110.9922838528</c:v>
                </c:pt>
                <c:pt idx="414">
                  <c:v>9780187.6102159489</c:v>
                </c:pt>
                <c:pt idx="415">
                  <c:v>9724602.7916739564</c:v>
                </c:pt>
                <c:pt idx="416">
                  <c:v>9669354.8908207528</c:v>
                </c:pt>
                <c:pt idx="417">
                  <c:v>9614442.2561864201</c:v>
                </c:pt>
                <c:pt idx="418">
                  <c:v>9559863.2311085444</c:v>
                </c:pt>
                <c:pt idx="419">
                  <c:v>9505616.154160643</c:v>
                </c:pt>
                <c:pt idx="420">
                  <c:v>9451699.3595688492</c:v>
                </c:pt>
                <c:pt idx="421">
                  <c:v>9398111.1776172463</c:v>
                </c:pt>
                <c:pt idx="422">
                  <c:v>9344849.9350420255</c:v>
                </c:pt>
                <c:pt idx="423">
                  <c:v>9291913.9554147534</c:v>
                </c:pt>
                <c:pt idx="424">
                  <c:v>9239301.5595150273</c:v>
                </c:pt>
                <c:pt idx="425">
                  <c:v>9187011.0656926781</c:v>
                </c:pt>
                <c:pt idx="426">
                  <c:v>9135040.7902198453</c:v>
                </c:pt>
                <c:pt idx="427">
                  <c:v>9083389.0476331264</c:v>
                </c:pt>
                <c:pt idx="428">
                  <c:v>9032054.1510660071</c:v>
                </c:pt>
                <c:pt idx="429">
                  <c:v>8981034.4125717953</c:v>
                </c:pt>
                <c:pt idx="430">
                  <c:v>8930328.1434373669</c:v>
                </c:pt>
                <c:pt idx="431">
                  <c:v>8879933.6544877626</c:v>
                </c:pt>
                <c:pt idx="432">
                  <c:v>8829849.2563820556</c:v>
                </c:pt>
                <c:pt idx="433">
                  <c:v>8780073.2599005029</c:v>
                </c:pt>
                <c:pt idx="434">
                  <c:v>8730603.9762233403</c:v>
                </c:pt>
                <c:pt idx="435">
                  <c:v>8681439.7172012385</c:v>
                </c:pt>
                <c:pt idx="436">
                  <c:v>8632578.7956178896</c:v>
                </c:pt>
                <c:pt idx="437">
                  <c:v>8584019.5254445355</c:v>
                </c:pt>
                <c:pt idx="438">
                  <c:v>8535760.2220870126</c:v>
                </c:pt>
                <c:pt idx="439">
                  <c:v>8487799.2026251704</c:v>
                </c:pt>
                <c:pt idx="440">
                  <c:v>8440134.7860450689</c:v>
                </c:pt>
                <c:pt idx="441">
                  <c:v>8392765.2934640106</c:v>
                </c:pt>
                <c:pt idx="442">
                  <c:v>8345689.0483485684</c:v>
                </c:pt>
                <c:pt idx="443">
                  <c:v>8298904.3767258693</c:v>
                </c:pt>
                <c:pt idx="444">
                  <c:v>8252409.6073881909</c:v>
                </c:pt>
                <c:pt idx="445">
                  <c:v>8206203.0720910979</c:v>
                </c:pt>
                <c:pt idx="446">
                  <c:v>8160283.105745215</c:v>
                </c:pt>
                <c:pt idx="447">
                  <c:v>8114648.0466018999</c:v>
                </c:pt>
                <c:pt idx="448">
                  <c:v>8069296.2364327786</c:v>
                </c:pt>
                <c:pt idx="449">
                  <c:v>8024226.0207034964</c:v>
                </c:pt>
                <c:pt idx="450">
                  <c:v>7979435.7487416565</c:v>
                </c:pt>
                <c:pt idx="451">
                  <c:v>7934923.7738991976</c:v>
                </c:pt>
                <c:pt idx="452">
                  <c:v>7890688.4537092764</c:v>
                </c:pt>
                <c:pt idx="453">
                  <c:v>7846728.1500378335</c:v>
                </c:pt>
                <c:pt idx="454">
                  <c:v>7803041.2292299466</c:v>
                </c:pt>
                <c:pt idx="455">
                  <c:v>7759626.0622510966</c:v>
                </c:pt>
                <c:pt idx="456">
                  <c:v>7716481.024823497</c:v>
                </c:pt>
                <c:pt idx="457">
                  <c:v>7673604.4975575935</c:v>
                </c:pt>
                <c:pt idx="458">
                  <c:v>7630994.8660787968</c:v>
                </c:pt>
                <c:pt idx="459">
                  <c:v>7588650.5211497145</c:v>
                </c:pt>
                <c:pt idx="460">
                  <c:v>7546569.8587877937</c:v>
                </c:pt>
                <c:pt idx="461">
                  <c:v>7504751.2803786639</c:v>
                </c:pt>
                <c:pt idx="462">
                  <c:v>7463193.1927852072</c:v>
                </c:pt>
                <c:pt idx="463">
                  <c:v>7421894.0084524127</c:v>
                </c:pt>
                <c:pt idx="464">
                  <c:v>7380852.1455082456</c:v>
                </c:pt>
                <c:pt idx="465">
                  <c:v>7340066.0278605428</c:v>
                </c:pt>
                <c:pt idx="466">
                  <c:v>7299534.0852900315</c:v>
                </c:pt>
                <c:pt idx="467">
                  <c:v>7259254.7535396041</c:v>
                </c:pt>
                <c:pt idx="468">
                  <c:v>7219226.4743999578</c:v>
                </c:pt>
                <c:pt idx="469">
                  <c:v>7179447.6957916198</c:v>
                </c:pt>
                <c:pt idx="470">
                  <c:v>7139916.8718435252</c:v>
                </c:pt>
                <c:pt idx="471">
                  <c:v>7100632.4629682023</c:v>
                </c:pt>
                <c:pt idx="472">
                  <c:v>7061592.935933643</c:v>
                </c:pt>
                <c:pt idx="473">
                  <c:v>7022796.7639319589</c:v>
                </c:pt>
                <c:pt idx="474">
                  <c:v>6984242.4266449073</c:v>
                </c:pt>
                <c:pt idx="475">
                  <c:v>6945928.4103063559</c:v>
                </c:pt>
                <c:pt idx="476">
                  <c:v>6907853.2077617971</c:v>
                </c:pt>
                <c:pt idx="477">
                  <c:v>6870015.318524898</c:v>
                </c:pt>
                <c:pt idx="478">
                  <c:v>6832413.2488313168</c:v>
                </c:pt>
                <c:pt idx="479">
                  <c:v>6795045.5116896965</c:v>
                </c:pt>
                <c:pt idx="480">
                  <c:v>6757910.6269300161</c:v>
                </c:pt>
                <c:pt idx="481">
                  <c:v>6721007.1212493442</c:v>
                </c:pt>
                <c:pt idx="482">
                  <c:v>6684333.5282550193</c:v>
                </c:pt>
                <c:pt idx="483">
                  <c:v>6647888.3885053908</c:v>
                </c:pt>
                <c:pt idx="484">
                  <c:v>6611670.2495481521</c:v>
                </c:pt>
                <c:pt idx="485">
                  <c:v>6575677.6659563202</c:v>
                </c:pt>
                <c:pt idx="486">
                  <c:v>6539909.1993619455</c:v>
                </c:pt>
                <c:pt idx="487">
                  <c:v>6504363.4184876066</c:v>
                </c:pt>
                <c:pt idx="488">
                  <c:v>6469038.8991757352</c:v>
                </c:pt>
                <c:pt idx="489">
                  <c:v>6433934.2244158862</c:v>
                </c:pt>
                <c:pt idx="490">
                  <c:v>6399047.9843699019</c:v>
                </c:pt>
                <c:pt idx="491">
                  <c:v>6364378.7763951514</c:v>
                </c:pt>
                <c:pt idx="492">
                  <c:v>6329925.2050658101</c:v>
                </c:pt>
                <c:pt idx="493">
                  <c:v>6295685.8821922466</c:v>
                </c:pt>
                <c:pt idx="494">
                  <c:v>6261659.4268386513</c:v>
                </c:pt>
                <c:pt idx="495">
                  <c:v>6227844.4653387954</c:v>
                </c:pt>
                <c:pt idx="496">
                  <c:v>6194239.6313101603</c:v>
                </c:pt>
                <c:pt idx="497">
                  <c:v>6160843.5656663133</c:v>
                </c:pt>
                <c:pt idx="498">
                  <c:v>6127654.91662772</c:v>
                </c:pt>
                <c:pt idx="499">
                  <c:v>6094672.3397309193</c:v>
                </c:pt>
                <c:pt idx="500">
                  <c:v>6061894.4978362061</c:v>
                </c:pt>
                <c:pt idx="501">
                  <c:v>6029320.0611337982</c:v>
                </c:pt>
                <c:pt idx="502">
                  <c:v>5996947.7071485538</c:v>
                </c:pt>
                <c:pt idx="503">
                  <c:v>5964776.1207432896</c:v>
                </c:pt>
                <c:pt idx="504">
                  <c:v>5932803.9941207347</c:v>
                </c:pt>
                <c:pt idx="505">
                  <c:v>5901030.0268241465</c:v>
                </c:pt>
                <c:pt idx="506">
                  <c:v>5869452.9257366434</c:v>
                </c:pt>
                <c:pt idx="507">
                  <c:v>5838071.405079307</c:v>
                </c:pt>
                <c:pt idx="508">
                  <c:v>5806884.1864080438</c:v>
                </c:pt>
                <c:pt idx="509">
                  <c:v>5775889.998609296</c:v>
                </c:pt>
                <c:pt idx="510">
                  <c:v>5745087.577894588</c:v>
                </c:pt>
                <c:pt idx="511">
                  <c:v>5714475.6677940032</c:v>
                </c:pt>
                <c:pt idx="512">
                  <c:v>5684053.019148564</c:v>
                </c:pt>
                <c:pt idx="513">
                  <c:v>5653818.3901015716</c:v>
                </c:pt>
                <c:pt idx="514">
                  <c:v>5623770.5460889554</c:v>
                </c:pt>
                <c:pt idx="515">
                  <c:v>5593908.2598286467</c:v>
                </c:pt>
                <c:pt idx="516">
                  <c:v>5564230.3113090023</c:v>
                </c:pt>
                <c:pt idx="517">
                  <c:v>5534735.487776313</c:v>
                </c:pt>
                <c:pt idx="518">
                  <c:v>5505422.5837214449</c:v>
                </c:pt>
                <c:pt idx="519">
                  <c:v>5476290.4008655977</c:v>
                </c:pt>
                <c:pt idx="520">
                  <c:v>5447337.7481452664</c:v>
                </c:pt>
                <c:pt idx="521">
                  <c:v>5418563.4416963849</c:v>
                </c:pt>
                <c:pt idx="522">
                  <c:v>5389966.3048376944</c:v>
                </c:pt>
                <c:pt idx="523">
                  <c:v>5361545.1680533728</c:v>
                </c:pt>
                <c:pt idx="524">
                  <c:v>5333298.8689749371</c:v>
                </c:pt>
                <c:pt idx="525">
                  <c:v>5305226.2523624515</c:v>
                </c:pt>
                <c:pt idx="526">
                  <c:v>5277326.1700850548</c:v>
                </c:pt>
                <c:pt idx="527">
                  <c:v>5249597.4811008442</c:v>
                </c:pt>
                <c:pt idx="528">
                  <c:v>5222039.05143613</c:v>
                </c:pt>
                <c:pt idx="529">
                  <c:v>5194649.7541640857</c:v>
                </c:pt>
                <c:pt idx="530">
                  <c:v>5167428.469382802</c:v>
                </c:pt>
                <c:pt idx="531">
                  <c:v>5140374.0841928069</c:v>
                </c:pt>
                <c:pt idx="532">
                  <c:v>5113485.4926740192</c:v>
                </c:pt>
                <c:pt idx="533">
                  <c:v>5086761.5958621791</c:v>
                </c:pt>
                <c:pt idx="534">
                  <c:v>5060201.3017248046</c:v>
                </c:pt>
                <c:pt idx="535">
                  <c:v>5033803.5251366356</c:v>
                </c:pt>
                <c:pt idx="536">
                  <c:v>5007567.1878546244</c:v>
                </c:pt>
                <c:pt idx="537">
                  <c:v>4981491.2184924847</c:v>
                </c:pt>
                <c:pt idx="538">
                  <c:v>4955574.5524948128</c:v>
                </c:pt>
                <c:pt idx="539">
                  <c:v>4929816.1321107913</c:v>
                </c:pt>
                <c:pt idx="540">
                  <c:v>4904214.9063674975</c:v>
                </c:pt>
                <c:pt idx="541">
                  <c:v>4878769.8310428485</c:v>
                </c:pt>
                <c:pt idx="542">
                  <c:v>4853479.8686381709</c:v>
                </c:pt>
                <c:pt idx="543">
                  <c:v>4828343.9883504258</c:v>
                </c:pt>
                <c:pt idx="544">
                  <c:v>4803361.1660441123</c:v>
                </c:pt>
                <c:pt idx="545">
                  <c:v>4778530.3842228446</c:v>
                </c:pt>
                <c:pt idx="546">
                  <c:v>4753850.63200064</c:v>
                </c:pt>
                <c:pt idx="547">
                  <c:v>4729320.9050729014</c:v>
                </c:pt>
                <c:pt idx="548">
                  <c:v>4704940.2056871457</c:v>
                </c:pt>
                <c:pt idx="549">
                  <c:v>4680707.5426134551</c:v>
                </c:pt>
                <c:pt idx="550">
                  <c:v>4656621.9311146969</c:v>
                </c:pt>
                <c:pt idx="551">
                  <c:v>4632682.3929164903</c:v>
                </c:pt>
                <c:pt idx="552">
                  <c:v>4608887.9561769636</c:v>
                </c:pt>
                <c:pt idx="553">
                  <c:v>4585237.6554563073</c:v>
                </c:pt>
                <c:pt idx="554">
                  <c:v>4561730.5316861039</c:v>
                </c:pt>
                <c:pt idx="555">
                  <c:v>4538365.6321384888</c:v>
                </c:pt>
                <c:pt idx="556">
                  <c:v>4515142.0103951422</c:v>
                </c:pt>
                <c:pt idx="557">
                  <c:v>4492058.7263160814</c:v>
                </c:pt>
                <c:pt idx="558">
                  <c:v>4469114.8460083446</c:v>
                </c:pt>
                <c:pt idx="559">
                  <c:v>4446309.4417944849</c:v>
                </c:pt>
                <c:pt idx="560">
                  <c:v>4423641.5921809589</c:v>
                </c:pt>
                <c:pt idx="561">
                  <c:v>4401110.3818263747</c:v>
                </c:pt>
                <c:pt idx="562">
                  <c:v>4378714.9015096352</c:v>
                </c:pt>
                <c:pt idx="563">
                  <c:v>4356454.2480979552</c:v>
                </c:pt>
                <c:pt idx="564">
                  <c:v>4334327.524514813</c:v>
                </c:pt>
                <c:pt idx="565">
                  <c:v>4312333.839707762</c:v>
                </c:pt>
                <c:pt idx="566">
                  <c:v>4290472.3086162219</c:v>
                </c:pt>
                <c:pt idx="567">
                  <c:v>4268742.0521391341</c:v>
                </c:pt>
                <c:pt idx="568">
                  <c:v>4247142.1971026082</c:v>
                </c:pt>
                <c:pt idx="569">
                  <c:v>4225671.8762274757</c:v>
                </c:pt>
                <c:pt idx="570">
                  <c:v>4204330.2280967953</c:v>
                </c:pt>
                <c:pt idx="571">
                  <c:v>4183116.3971233312</c:v>
                </c:pt>
                <c:pt idx="572">
                  <c:v>4162029.5335169928</c:v>
                </c:pt>
                <c:pt idx="573">
                  <c:v>4141068.7932522157</c:v>
                </c:pt>
                <c:pt idx="574">
                  <c:v>4120233.3380353772</c:v>
                </c:pt>
                <c:pt idx="575">
                  <c:v>4099522.3352721324</c:v>
                </c:pt>
                <c:pt idx="576">
                  <c:v>4078934.9580347892</c:v>
                </c:pt>
                <c:pt idx="577">
                  <c:v>4058470.3850296522</c:v>
                </c:pt>
                <c:pt idx="578">
                  <c:v>4038127.8005643799</c:v>
                </c:pt>
                <c:pt idx="579">
                  <c:v>4017906.3945153439</c:v>
                </c:pt>
                <c:pt idx="580">
                  <c:v>3997805.3622950125</c:v>
                </c:pt>
                <c:pt idx="581">
                  <c:v>3977823.9048193381</c:v>
                </c:pt>
                <c:pt idx="582">
                  <c:v>3957961.2284751758</c:v>
                </c:pt>
                <c:pt idx="583">
                  <c:v>3938216.5450877361</c:v>
                </c:pt>
                <c:pt idx="584">
                  <c:v>3918589.0718880603</c:v>
                </c:pt>
                <c:pt idx="585">
                  <c:v>3899078.0314805447</c:v>
                </c:pt>
                <c:pt idx="586">
                  <c:v>3879682.6518105059</c:v>
                </c:pt>
                <c:pt idx="587">
                  <c:v>3860402.1661317847</c:v>
                </c:pt>
                <c:pt idx="588">
                  <c:v>3841235.8129744106</c:v>
                </c:pt>
                <c:pt idx="589">
                  <c:v>3822182.8361123339</c:v>
                </c:pt>
                <c:pt idx="590">
                  <c:v>3803242.4845311861</c:v>
                </c:pt>
                <c:pt idx="591">
                  <c:v>3784414.012396134</c:v>
                </c:pt>
                <c:pt idx="592">
                  <c:v>3765696.6790197939</c:v>
                </c:pt>
                <c:pt idx="593">
                  <c:v>3747089.7488302048</c:v>
                </c:pt>
                <c:pt idx="594">
                  <c:v>3728592.4913388994</c:v>
                </c:pt>
                <c:pt idx="595">
                  <c:v>3710204.1811090256</c:v>
                </c:pt>
                <c:pt idx="596">
                  <c:v>3691924.0977235832</c:v>
                </c:pt>
                <c:pt idx="597">
                  <c:v>3673751.5257537072</c:v>
                </c:pt>
                <c:pt idx="598">
                  <c:v>3655685.7547270772</c:v>
                </c:pt>
                <c:pt idx="599">
                  <c:v>3637726.0790963904</c:v>
                </c:pt>
                <c:pt idx="600">
                  <c:v>3619871.798207941</c:v>
                </c:pt>
                <c:pt idx="601">
                  <c:v>3602122.2162702885</c:v>
                </c:pt>
                <c:pt idx="602">
                  <c:v>3584476.6423230423</c:v>
                </c:pt>
                <c:pt idx="603">
                  <c:v>3566934.3902057256</c:v>
                </c:pt>
                <c:pt idx="604">
                  <c:v>3549494.7785267509</c:v>
                </c:pt>
                <c:pt idx="605">
                  <c:v>3532157.1306325197</c:v>
                </c:pt>
                <c:pt idx="606">
                  <c:v>3514920.7745766081</c:v>
                </c:pt>
                <c:pt idx="607">
                  <c:v>3497785.0430890685</c:v>
                </c:pt>
                <c:pt idx="608">
                  <c:v>3480749.2735458575</c:v>
                </c:pt>
                <c:pt idx="609">
                  <c:v>3463812.8079383662</c:v>
                </c:pt>
                <c:pt idx="610">
                  <c:v>3446974.9928430719</c:v>
                </c:pt>
                <c:pt idx="611">
                  <c:v>3430235.1793913101</c:v>
                </c:pt>
                <c:pt idx="612">
                  <c:v>3413592.7232391634</c:v>
                </c:pt>
                <c:pt idx="613">
                  <c:v>3397046.9845374813</c:v>
                </c:pt>
                <c:pt idx="614">
                  <c:v>3380597.3279020158</c:v>
                </c:pt>
                <c:pt idx="615">
                  <c:v>3364243.1223836853</c:v>
                </c:pt>
                <c:pt idx="616">
                  <c:v>3347983.7414389709</c:v>
                </c:pt>
                <c:pt idx="617">
                  <c:v>3331818.5629004319</c:v>
                </c:pt>
                <c:pt idx="618">
                  <c:v>3315746.9689473608</c:v>
                </c:pt>
                <c:pt idx="619">
                  <c:v>3299768.3460765667</c:v>
                </c:pt>
                <c:pt idx="620">
                  <c:v>3283882.0850732913</c:v>
                </c:pt>
                <c:pt idx="621">
                  <c:v>3268087.5809822534</c:v>
                </c:pt>
                <c:pt idx="622">
                  <c:v>3252384.2330788379</c:v>
                </c:pt>
                <c:pt idx="623">
                  <c:v>3236771.4448404154</c:v>
                </c:pt>
                <c:pt idx="624">
                  <c:v>3221248.6239178027</c:v>
                </c:pt>
                <c:pt idx="625">
                  <c:v>3205815.1821068525</c:v>
                </c:pt>
                <c:pt idx="626">
                  <c:v>3190470.5353201958</c:v>
                </c:pt>
                <c:pt idx="627">
                  <c:v>3175214.1035591098</c:v>
                </c:pt>
                <c:pt idx="628">
                  <c:v>3160045.3108855383</c:v>
                </c:pt>
                <c:pt idx="629">
                  <c:v>3144963.585394247</c:v>
                </c:pt>
                <c:pt idx="630">
                  <c:v>3129968.3591851206</c:v>
                </c:pt>
                <c:pt idx="631">
                  <c:v>3115059.0683356063</c:v>
                </c:pt>
                <c:pt idx="632">
                  <c:v>3100235.1528733033</c:v>
                </c:pt>
                <c:pt idx="633">
                  <c:v>3085496.056748678</c:v>
                </c:pt>
                <c:pt idx="634">
                  <c:v>3070841.227807953</c:v>
                </c:pt>
                <c:pt idx="635">
                  <c:v>3056270.1177661177</c:v>
                </c:pt>
                <c:pt idx="636">
                  <c:v>3041782.1821800899</c:v>
                </c:pt>
                <c:pt idx="637">
                  <c:v>3027376.8804220329</c:v>
                </c:pt>
                <c:pt idx="638">
                  <c:v>3013053.6756528011</c:v>
                </c:pt>
                <c:pt idx="639">
                  <c:v>2998812.0347955511</c:v>
                </c:pt>
                <c:pt idx="640">
                  <c:v>2984651.4285094826</c:v>
                </c:pt>
                <c:pt idx="641">
                  <c:v>2970571.3311637444</c:v>
                </c:pt>
                <c:pt idx="642">
                  <c:v>2956571.220811462</c:v>
                </c:pt>
                <c:pt idx="643">
                  <c:v>2942650.5791639467</c:v>
                </c:pt>
                <c:pt idx="644">
                  <c:v>2928808.8915650132</c:v>
                </c:pt>
                <c:pt idx="645">
                  <c:v>2915045.6469654837</c:v>
                </c:pt>
                <c:pt idx="646">
                  <c:v>2901360.3378978092</c:v>
                </c:pt>
                <c:pt idx="647">
                  <c:v>2887752.4604508569</c:v>
                </c:pt>
                <c:pt idx="648">
                  <c:v>2874221.514244833</c:v>
                </c:pt>
                <c:pt idx="649">
                  <c:v>2860767.0024063671</c:v>
                </c:pt>
                <c:pt idx="650">
                  <c:v>2847388.4315437316</c:v>
                </c:pt>
                <c:pt idx="651">
                  <c:v>2834085.3117222167</c:v>
                </c:pt>
                <c:pt idx="652">
                  <c:v>2820857.1564396513</c:v>
                </c:pt>
                <c:pt idx="653">
                  <c:v>2807703.4826020659</c:v>
                </c:pt>
                <c:pt idx="654">
                  <c:v>2794623.8104995177</c:v>
                </c:pt>
                <c:pt idx="655">
                  <c:v>2781617.6637820443</c:v>
                </c:pt>
                <c:pt idx="656">
                  <c:v>2768684.5694357795</c:v>
                </c:pt>
                <c:pt idx="657">
                  <c:v>2755824.0577592058</c:v>
                </c:pt>
                <c:pt idx="658">
                  <c:v>2743035.6623395663</c:v>
                </c:pt>
                <c:pt idx="659">
                  <c:v>2730318.920029405</c:v>
                </c:pt>
                <c:pt idx="660">
                  <c:v>2717673.3709232728</c:v>
                </c:pt>
                <c:pt idx="661">
                  <c:v>2705098.5583345662</c:v>
                </c:pt>
                <c:pt idx="662">
                  <c:v>2692594.0287725185</c:v>
                </c:pt>
                <c:pt idx="663">
                  <c:v>2680159.3319193306</c:v>
                </c:pt>
                <c:pt idx="664">
                  <c:v>2667794.0206074542</c:v>
                </c:pt>
                <c:pt idx="665">
                  <c:v>2655497.6507970165</c:v>
                </c:pt>
                <c:pt idx="666">
                  <c:v>2643269.7815533867</c:v>
                </c:pt>
                <c:pt idx="667">
                  <c:v>2631109.9750248902</c:v>
                </c:pt>
                <c:pt idx="668">
                  <c:v>2619017.7964206692</c:v>
                </c:pt>
                <c:pt idx="669">
                  <c:v>2606992.8139886749</c:v>
                </c:pt>
                <c:pt idx="670">
                  <c:v>2595034.5989938211</c:v>
                </c:pt>
                <c:pt idx="671">
                  <c:v>2583142.7256962601</c:v>
                </c:pt>
                <c:pt idx="672">
                  <c:v>2571316.7713298178</c:v>
                </c:pt>
                <c:pt idx="673">
                  <c:v>2559556.31608056</c:v>
                </c:pt>
                <c:pt idx="674">
                  <c:v>2547860.943065505</c:v>
                </c:pt>
                <c:pt idx="675">
                  <c:v>2536230.2383114696</c:v>
                </c:pt>
                <c:pt idx="676">
                  <c:v>2524663.7907340731</c:v>
                </c:pt>
                <c:pt idx="677">
                  <c:v>2513161.1921168542</c:v>
                </c:pt>
                <c:pt idx="678">
                  <c:v>2501722.0370905497</c:v>
                </c:pt>
                <c:pt idx="679">
                  <c:v>2490345.9231125023</c:v>
                </c:pt>
                <c:pt idx="680">
                  <c:v>2479032.4504462108</c:v>
                </c:pt>
                <c:pt idx="681">
                  <c:v>2467781.2221410093</c:v>
                </c:pt>
                <c:pt idx="682">
                  <c:v>2456591.8440118949</c:v>
                </c:pt>
                <c:pt idx="683">
                  <c:v>2445463.9246194838</c:v>
                </c:pt>
                <c:pt idx="684">
                  <c:v>2434397.0752501083</c:v>
                </c:pt>
                <c:pt idx="685">
                  <c:v>2423390.9098960441</c:v>
                </c:pt>
                <c:pt idx="686">
                  <c:v>2412445.0452358765</c:v>
                </c:pt>
                <c:pt idx="687">
                  <c:v>2401559.100615005</c:v>
                </c:pt>
                <c:pt idx="688">
                  <c:v>2390732.6980262659</c:v>
                </c:pt>
                <c:pt idx="689">
                  <c:v>2379965.4620907065</c:v>
                </c:pt>
                <c:pt idx="690">
                  <c:v>2369257.0200384827</c:v>
                </c:pt>
                <c:pt idx="691">
                  <c:v>2358607.0016898885</c:v>
                </c:pt>
                <c:pt idx="692">
                  <c:v>2348015.0394365168</c:v>
                </c:pt>
                <c:pt idx="693">
                  <c:v>2337480.7682225513</c:v>
                </c:pt>
                <c:pt idx="694">
                  <c:v>2327003.8255261932</c:v>
                </c:pt>
                <c:pt idx="695">
                  <c:v>2316583.8513412089</c:v>
                </c:pt>
                <c:pt idx="696">
                  <c:v>2306220.4881586125</c:v>
                </c:pt>
                <c:pt idx="697">
                  <c:v>2295913.3809484737</c:v>
                </c:pt>
                <c:pt idx="698">
                  <c:v>2285662.1771418531</c:v>
                </c:pt>
                <c:pt idx="699">
                  <c:v>2275466.5266128704</c:v>
                </c:pt>
                <c:pt idx="700">
                  <c:v>2265326.0816608849</c:v>
                </c:pt>
                <c:pt idx="701">
                  <c:v>2255240.4969928181</c:v>
                </c:pt>
                <c:pt idx="702">
                  <c:v>2245209.4297055891</c:v>
                </c:pt>
                <c:pt idx="703">
                  <c:v>2235232.5392686827</c:v>
                </c:pt>
                <c:pt idx="704">
                  <c:v>2225309.4875068301</c:v>
                </c:pt>
                <c:pt idx="705">
                  <c:v>2215439.938582825</c:v>
                </c:pt>
                <c:pt idx="706">
                  <c:v>2205623.5589804542</c:v>
                </c:pt>
                <c:pt idx="707">
                  <c:v>2195860.0174875525</c:v>
                </c:pt>
                <c:pt idx="708">
                  <c:v>2186148.9851791756</c:v>
                </c:pt>
                <c:pt idx="709">
                  <c:v>2176490.1354008974</c:v>
                </c:pt>
                <c:pt idx="710">
                  <c:v>2166883.1437522275</c:v>
                </c:pt>
                <c:pt idx="711">
                  <c:v>2157327.6880701366</c:v>
                </c:pt>
                <c:pt idx="712">
                  <c:v>2147823.4484127164</c:v>
                </c:pt>
                <c:pt idx="713">
                  <c:v>2138370.1070429455</c:v>
                </c:pt>
                <c:pt idx="714">
                  <c:v>2128967.3484125789</c:v>
                </c:pt>
                <c:pt idx="715">
                  <c:v>2119614.8591461466</c:v>
                </c:pt>
                <c:pt idx="716">
                  <c:v>2110312.3280250714</c:v>
                </c:pt>
                <c:pt idx="717">
                  <c:v>2101059.4459719043</c:v>
                </c:pt>
                <c:pt idx="718">
                  <c:v>2091855.9060346722</c:v>
                </c:pt>
                <c:pt idx="719">
                  <c:v>2082701.4033713362</c:v>
                </c:pt>
                <c:pt idx="720">
                  <c:v>2073595.6352343617</c:v>
                </c:pt>
                <c:pt idx="721">
                  <c:v>2064538.3009554113</c:v>
                </c:pt>
                <c:pt idx="722">
                  <c:v>2055529.1019301361</c:v>
                </c:pt>
                <c:pt idx="723">
                  <c:v>2046567.7416030853</c:v>
                </c:pt>
                <c:pt idx="724">
                  <c:v>2037653.925452718</c:v>
                </c:pt>
                <c:pt idx="725">
                  <c:v>2028787.3609765409</c:v>
                </c:pt>
                <c:pt idx="726">
                  <c:v>2019967.7576763346</c:v>
                </c:pt>
                <c:pt idx="727">
                  <c:v>2011194.8270435</c:v>
                </c:pt>
                <c:pt idx="728">
                  <c:v>2002468.2825445116</c:v>
                </c:pt>
                <c:pt idx="729">
                  <c:v>1993787.8396064716</c:v>
                </c:pt>
                <c:pt idx="730">
                  <c:v>1985153.2156027744</c:v>
                </c:pt>
                <c:pt idx="731">
                  <c:v>1976564.1298388776</c:v>
                </c:pt>
                <c:pt idx="732">
                  <c:v>1968020.3035381725</c:v>
                </c:pt>
                <c:pt idx="733">
                  <c:v>1959521.4598279656</c:v>
                </c:pt>
                <c:pt idx="734">
                  <c:v>1951067.3237255551</c:v>
                </c:pt>
                <c:pt idx="735">
                  <c:v>1942657.6221244175</c:v>
                </c:pt>
                <c:pt idx="736">
                  <c:v>1934292.083780491</c:v>
                </c:pt>
                <c:pt idx="737">
                  <c:v>1925970.4392985655</c:v>
                </c:pt>
                <c:pt idx="738">
                  <c:v>1917692.4211187658</c:v>
                </c:pt>
                <c:pt idx="739">
                  <c:v>1909457.7635031433</c:v>
                </c:pt>
                <c:pt idx="740">
                  <c:v>1901266.2025223586</c:v>
                </c:pt>
                <c:pt idx="741">
                  <c:v>1893117.4760424728</c:v>
                </c:pt>
                <c:pt idx="742">
                  <c:v>1885011.3237118227</c:v>
                </c:pt>
                <c:pt idx="743">
                  <c:v>1876947.4869480105</c:v>
                </c:pt>
                <c:pt idx="744">
                  <c:v>1868925.7089249743</c:v>
                </c:pt>
                <c:pt idx="745">
                  <c:v>1860945.7345601674</c:v>
                </c:pt>
                <c:pt idx="746">
                  <c:v>1853007.3105018237</c:v>
                </c:pt>
                <c:pt idx="747">
                  <c:v>1845110.1851163206</c:v>
                </c:pt>
                <c:pt idx="748">
                  <c:v>1837254.1084756413</c:v>
                </c:pt>
                <c:pt idx="749">
                  <c:v>1829438.8323449239</c:v>
                </c:pt>
                <c:pt idx="750">
                  <c:v>1821664.1101701045</c:v>
                </c:pt>
                <c:pt idx="751">
                  <c:v>1813929.6970656549</c:v>
                </c:pt>
                <c:pt idx="752">
                  <c:v>1806235.3498024098</c:v>
                </c:pt>
                <c:pt idx="753">
                  <c:v>1798580.8267954914</c:v>
                </c:pt>
                <c:pt idx="754">
                  <c:v>1790965.8880923097</c:v>
                </c:pt>
                <c:pt idx="755">
                  <c:v>1783390.2953606662</c:v>
                </c:pt>
                <c:pt idx="756">
                  <c:v>1775853.8118769431</c:v>
                </c:pt>
                <c:pt idx="757">
                  <c:v>1768356.2025143809</c:v>
                </c:pt>
                <c:pt idx="758">
                  <c:v>1760897.2337314363</c:v>
                </c:pt>
                <c:pt idx="759">
                  <c:v>1753476.6735602415</c:v>
                </c:pt>
                <c:pt idx="760">
                  <c:v>1746094.2915951391</c:v>
                </c:pt>
                <c:pt idx="761">
                  <c:v>1738749.8589813046</c:v>
                </c:pt>
                <c:pt idx="762">
                  <c:v>1731443.1484034599</c:v>
                </c:pt>
                <c:pt idx="763">
                  <c:v>1724173.934074667</c:v>
                </c:pt>
                <c:pt idx="764">
                  <c:v>1716941.9917252033</c:v>
                </c:pt>
                <c:pt idx="765">
                  <c:v>1709747.0985915272</c:v>
                </c:pt>
                <c:pt idx="766">
                  <c:v>1702589.0334053228</c:v>
                </c:pt>
                <c:pt idx="767">
                  <c:v>1695467.5763826293</c:v>
                </c:pt>
                <c:pt idx="768">
                  <c:v>1688382.5092130443</c:v>
                </c:pt>
                <c:pt idx="769">
                  <c:v>1681333.6150490227</c:v>
                </c:pt>
                <c:pt idx="770">
                  <c:v>1674320.6784952423</c:v>
                </c:pt>
                <c:pt idx="771">
                  <c:v>1667343.485598057</c:v>
                </c:pt>
                <c:pt idx="772">
                  <c:v>1660401.8238350304</c:v>
                </c:pt>
                <c:pt idx="773">
                  <c:v>1653495.4821045401</c:v>
                </c:pt>
                <c:pt idx="774">
                  <c:v>1646624.2507154716</c:v>
                </c:pt>
                <c:pt idx="775">
                  <c:v>1639787.9213769822</c:v>
                </c:pt>
                <c:pt idx="776">
                  <c:v>1632986.2871883416</c:v>
                </c:pt>
                <c:pt idx="777">
                  <c:v>1626219.1426288569</c:v>
                </c:pt>
                <c:pt idx="778">
                  <c:v>1619486.2835478641</c:v>
                </c:pt>
                <c:pt idx="779">
                  <c:v>1612787.5071548028</c:v>
                </c:pt>
                <c:pt idx="780">
                  <c:v>1606122.6120093612</c:v>
                </c:pt>
                <c:pt idx="781">
                  <c:v>1599491.3980116977</c:v>
                </c:pt>
                <c:pt idx="782">
                  <c:v>1592893.6663927347</c:v>
                </c:pt>
                <c:pt idx="783">
                  <c:v>1586329.2197045288</c:v>
                </c:pt>
                <c:pt idx="784">
                  <c:v>1579797.8618107103</c:v>
                </c:pt>
                <c:pt idx="785">
                  <c:v>1573299.3978769982</c:v>
                </c:pt>
                <c:pt idx="786">
                  <c:v>1566833.6343617814</c:v>
                </c:pt>
                <c:pt idx="787">
                  <c:v>1560400.3790067814</c:v>
                </c:pt>
                <c:pt idx="788">
                  <c:v>1553999.4408277732</c:v>
                </c:pt>
                <c:pt idx="789">
                  <c:v>1547630.630105387</c:v>
                </c:pt>
                <c:pt idx="790">
                  <c:v>1541293.7583759709</c:v>
                </c:pt>
                <c:pt idx="791">
                  <c:v>1534988.6384225322</c:v>
                </c:pt>
                <c:pt idx="792">
                  <c:v>1528715.0842657355</c:v>
                </c:pt>
                <c:pt idx="793">
                  <c:v>1522472.9111549815</c:v>
                </c:pt>
                <c:pt idx="794">
                  <c:v>1516261.9355595419</c:v>
                </c:pt>
                <c:pt idx="795">
                  <c:v>1510081.9751597717</c:v>
                </c:pt>
                <c:pt idx="796">
                  <c:v>1503932.8488383801</c:v>
                </c:pt>
                <c:pt idx="797">
                  <c:v>1497814.376671772</c:v>
                </c:pt>
                <c:pt idx="798">
                  <c:v>1491726.3799214503</c:v>
                </c:pt>
                <c:pt idx="799">
                  <c:v>1485668.6810254932</c:v>
                </c:pt>
                <c:pt idx="800">
                  <c:v>1479641.1035900835</c:v>
                </c:pt>
                <c:pt idx="801">
                  <c:v>1473643.4723811098</c:v>
                </c:pt>
                <c:pt idx="802">
                  <c:v>1467675.6133158305</c:v>
                </c:pt>
                <c:pt idx="803">
                  <c:v>1461737.3534546026</c:v>
                </c:pt>
                <c:pt idx="804">
                  <c:v>1455828.5209926628</c:v>
                </c:pt>
                <c:pt idx="805">
                  <c:v>1449948.9452519878</c:v>
                </c:pt>
                <c:pt idx="806">
                  <c:v>1444098.4566732019</c:v>
                </c:pt>
                <c:pt idx="807">
                  <c:v>1438276.8868075514</c:v>
                </c:pt>
                <c:pt idx="808">
                  <c:v>1432484.0683089434</c:v>
                </c:pt>
                <c:pt idx="809">
                  <c:v>1426719.8349260362</c:v>
                </c:pt>
                <c:pt idx="810">
                  <c:v>1420984.0214943986</c:v>
                </c:pt>
                <c:pt idx="811">
                  <c:v>1415276.4639287225</c:v>
                </c:pt>
                <c:pt idx="812">
                  <c:v>1409596.9992150981</c:v>
                </c:pt>
                <c:pt idx="813">
                  <c:v>1403945.4654033442</c:v>
                </c:pt>
                <c:pt idx="814">
                  <c:v>1398321.7015993996</c:v>
                </c:pt>
                <c:pt idx="815">
                  <c:v>1392725.5479577719</c:v>
                </c:pt>
                <c:pt idx="816">
                  <c:v>1387156.8456740433</c:v>
                </c:pt>
                <c:pt idx="817">
                  <c:v>1381615.4369774295</c:v>
                </c:pt>
                <c:pt idx="818">
                  <c:v>1376101.1651234003</c:v>
                </c:pt>
                <c:pt idx="819">
                  <c:v>1370613.874386355</c:v>
                </c:pt>
                <c:pt idx="820">
                  <c:v>1365153.4100523484</c:v>
                </c:pt>
                <c:pt idx="821">
                  <c:v>1359719.6184118818</c:v>
                </c:pt>
                <c:pt idx="822">
                  <c:v>1354312.3467527337</c:v>
                </c:pt>
                <c:pt idx="823">
                  <c:v>1348931.4433528627</c:v>
                </c:pt>
                <c:pt idx="824">
                  <c:v>1343576.7574733491</c:v>
                </c:pt>
                <c:pt idx="825">
                  <c:v>1338248.1393513966</c:v>
                </c:pt>
                <c:pt idx="826">
                  <c:v>1332945.4401933881</c:v>
                </c:pt>
                <c:pt idx="827">
                  <c:v>1327668.5121679916</c:v>
                </c:pt>
                <c:pt idx="828">
                  <c:v>1322417.2083993163</c:v>
                </c:pt>
                <c:pt idx="829">
                  <c:v>1317191.3829601274</c:v>
                </c:pt>
                <c:pt idx="830">
                  <c:v>1311990.8908651026</c:v>
                </c:pt>
                <c:pt idx="831">
                  <c:v>1306815.5880641504</c:v>
                </c:pt>
                <c:pt idx="832">
                  <c:v>1301665.3314357677</c:v>
                </c:pt>
                <c:pt idx="833">
                  <c:v>1296539.9787804601</c:v>
                </c:pt>
                <c:pt idx="834">
                  <c:v>1291439.3888141969</c:v>
                </c:pt>
                <c:pt idx="835">
                  <c:v>1286363.4211619324</c:v>
                </c:pt>
                <c:pt idx="836">
                  <c:v>1281311.9363511596</c:v>
                </c:pt>
                <c:pt idx="837">
                  <c:v>1276284.7958055274</c:v>
                </c:pt>
                <c:pt idx="838">
                  <c:v>1271281.8618384954</c:v>
                </c:pt>
                <c:pt idx="839">
                  <c:v>1266302.9976470419</c:v>
                </c:pt>
                <c:pt idx="840">
                  <c:v>1261348.067305417</c:v>
                </c:pt>
                <c:pt idx="841">
                  <c:v>1256416.9357589458</c:v>
                </c:pt>
                <c:pt idx="842">
                  <c:v>1251509.4688178741</c:v>
                </c:pt>
                <c:pt idx="843">
                  <c:v>1246625.5331512655</c:v>
                </c:pt>
                <c:pt idx="844">
                  <c:v>1241764.9962809398</c:v>
                </c:pt>
                <c:pt idx="845">
                  <c:v>1236927.7265754612</c:v>
                </c:pt>
                <c:pt idx="846">
                  <c:v>1232113.5932441687</c:v>
                </c:pt>
                <c:pt idx="847">
                  <c:v>1227322.466331254</c:v>
                </c:pt>
                <c:pt idx="848">
                  <c:v>1222554.2167098823</c:v>
                </c:pt>
                <c:pt idx="849">
                  <c:v>1217808.7160763582</c:v>
                </c:pt>
                <c:pt idx="850">
                  <c:v>1213085.8369443347</c:v>
                </c:pt>
                <c:pt idx="851">
                  <c:v>1208385.4526390694</c:v>
                </c:pt>
                <c:pt idx="852">
                  <c:v>1203707.437291716</c:v>
                </c:pt>
                <c:pt idx="853">
                  <c:v>1199051.6658336716</c:v>
                </c:pt>
                <c:pt idx="854">
                  <c:v>1194418.0139909498</c:v>
                </c:pt>
                <c:pt idx="855">
                  <c:v>1189806.3582786133</c:v>
                </c:pt>
                <c:pt idx="856">
                  <c:v>1185216.5759952357</c:v>
                </c:pt>
                <c:pt idx="857">
                  <c:v>1180648.5452174121</c:v>
                </c:pt>
                <c:pt idx="858">
                  <c:v>1176102.1447943065</c:v>
                </c:pt>
                <c:pt idx="859">
                  <c:v>1171577.2543422445</c:v>
                </c:pt>
                <c:pt idx="860">
                  <c:v>1167073.7542393431</c:v>
                </c:pt>
                <c:pt idx="861">
                  <c:v>1162591.5256201834</c:v>
                </c:pt>
                <c:pt idx="862">
                  <c:v>1158130.4503705194</c:v>
                </c:pt>
                <c:pt idx="863">
                  <c:v>1153690.4111220341</c:v>
                </c:pt>
                <c:pt idx="864">
                  <c:v>1149271.291247125</c:v>
                </c:pt>
                <c:pt idx="865">
                  <c:v>1144872.9748537384</c:v>
                </c:pt>
                <c:pt idx="866">
                  <c:v>1140495.3467802356</c:v>
                </c:pt>
                <c:pt idx="867">
                  <c:v>1136138.2925902996</c:v>
                </c:pt>
                <c:pt idx="868">
                  <c:v>1131801.6985678829</c:v>
                </c:pt>
                <c:pt idx="869">
                  <c:v>1127485.4517121899</c:v>
                </c:pt>
                <c:pt idx="870">
                  <c:v>1123189.4397326941</c:v>
                </c:pt>
                <c:pt idx="871">
                  <c:v>1118913.5510442036</c:v>
                </c:pt>
                <c:pt idx="872">
                  <c:v>1114657.6747619507</c:v>
                </c:pt>
                <c:pt idx="873">
                  <c:v>1110421.7006967254</c:v>
                </c:pt>
                <c:pt idx="874">
                  <c:v>1106205.5193500435</c:v>
                </c:pt>
                <c:pt idx="875">
                  <c:v>1102009.021909354</c:v>
                </c:pt>
                <c:pt idx="876">
                  <c:v>1097832.1002432746</c:v>
                </c:pt>
                <c:pt idx="877">
                  <c:v>1093674.6468968736</c:v>
                </c:pt>
                <c:pt idx="878">
                  <c:v>1089536.5550869757</c:v>
                </c:pt>
                <c:pt idx="879">
                  <c:v>1085417.718697513</c:v>
                </c:pt>
                <c:pt idx="880">
                  <c:v>1081318.0322749035</c:v>
                </c:pt>
                <c:pt idx="881">
                  <c:v>1077237.3910234687</c:v>
                </c:pt>
                <c:pt idx="882">
                  <c:v>1073175.6908008826</c:v>
                </c:pt>
                <c:pt idx="883">
                  <c:v>1069132.828113656</c:v>
                </c:pt>
                <c:pt idx="884">
                  <c:v>1065108.7001126541</c:v>
                </c:pt>
                <c:pt idx="885">
                  <c:v>1061103.2045886475</c:v>
                </c:pt>
                <c:pt idx="886">
                  <c:v>1057116.239967898</c:v>
                </c:pt>
                <c:pt idx="887">
                  <c:v>1053147.7053077719</c:v>
                </c:pt>
                <c:pt idx="888">
                  <c:v>1049197.5002923964</c:v>
                </c:pt>
                <c:pt idx="889">
                  <c:v>1045265.5252283355</c:v>
                </c:pt>
                <c:pt idx="890">
                  <c:v>1041351.6810403083</c:v>
                </c:pt>
                <c:pt idx="891">
                  <c:v>1037455.8692669346</c:v>
                </c:pt>
                <c:pt idx="892">
                  <c:v>1033577.9920565109</c:v>
                </c:pt>
                <c:pt idx="893">
                  <c:v>1029717.9521628234</c:v>
                </c:pt>
                <c:pt idx="894">
                  <c:v>1025875.6529409868</c:v>
                </c:pt>
                <c:pt idx="895">
                  <c:v>1022050.9983433149</c:v>
                </c:pt>
                <c:pt idx="896">
                  <c:v>1018243.8929152241</c:v>
                </c:pt>
                <c:pt idx="897">
                  <c:v>1014454.2417911666</c:v>
                </c:pt>
                <c:pt idx="898">
                  <c:v>1010681.9506905917</c:v>
                </c:pt>
                <c:pt idx="899">
                  <c:v>1006926.9259139394</c:v>
                </c:pt>
                <c:pt idx="900">
                  <c:v>1003189.0743386631</c:v>
                </c:pt>
                <c:pt idx="901">
                  <c:v>999468.30341528123</c:v>
                </c:pt>
                <c:pt idx="902">
                  <c:v>995764.52116345998</c:v>
                </c:pt>
                <c:pt idx="903">
                  <c:v>992077.63616812055</c:v>
                </c:pt>
                <c:pt idx="904">
                  <c:v>988407.55757558218</c:v>
                </c:pt>
                <c:pt idx="905">
                  <c:v>984754.19508972717</c:v>
                </c:pt>
                <c:pt idx="906">
                  <c:v>981117.45896819781</c:v>
                </c:pt>
                <c:pt idx="907">
                  <c:v>977497.26001862087</c:v>
                </c:pt>
                <c:pt idx="908">
                  <c:v>973893.50959486049</c:v>
                </c:pt>
                <c:pt idx="909">
                  <c:v>970306.11959329608</c:v>
                </c:pt>
                <c:pt idx="910">
                  <c:v>966735.00244913099</c:v>
                </c:pt>
                <c:pt idx="911">
                  <c:v>963180.07113272895</c:v>
                </c:pt>
                <c:pt idx="912">
                  <c:v>959641.23914597137</c:v>
                </c:pt>
                <c:pt idx="913">
                  <c:v>956118.42051865067</c:v>
                </c:pt>
                <c:pt idx="914">
                  <c:v>952611.52980488259</c:v>
                </c:pt>
                <c:pt idx="915">
                  <c:v>949120.4820795483</c:v>
                </c:pt>
                <c:pt idx="916">
                  <c:v>945645.19293476245</c:v>
                </c:pt>
                <c:pt idx="917">
                  <c:v>942185.57847636961</c:v>
                </c:pt>
                <c:pt idx="918">
                  <c:v>938741.55532045907</c:v>
                </c:pt>
                <c:pt idx="919">
                  <c:v>935313.04058991384</c:v>
                </c:pt>
                <c:pt idx="920">
                  <c:v>931899.95191097993</c:v>
                </c:pt>
                <c:pt idx="921">
                  <c:v>928502.20740986522</c:v>
                </c:pt>
                <c:pt idx="922">
                  <c:v>925119.72570935416</c:v>
                </c:pt>
                <c:pt idx="923">
                  <c:v>921752.42592546111</c:v>
                </c:pt>
                <c:pt idx="924">
                  <c:v>918400.22766409651</c:v>
                </c:pt>
                <c:pt idx="925">
                  <c:v>915063.051017761</c:v>
                </c:pt>
                <c:pt idx="926">
                  <c:v>911740.81656226818</c:v>
                </c:pt>
                <c:pt idx="927">
                  <c:v>908433.44535348658</c:v>
                </c:pt>
                <c:pt idx="928">
                  <c:v>905140.8589241032</c:v>
                </c:pt>
                <c:pt idx="929">
                  <c:v>901862.97928042093</c:v>
                </c:pt>
                <c:pt idx="930">
                  <c:v>898599.72889916738</c:v>
                </c:pt>
                <c:pt idx="931">
                  <c:v>895351.03072433488</c:v>
                </c:pt>
                <c:pt idx="932">
                  <c:v>892116.80816404137</c:v>
                </c:pt>
                <c:pt idx="933">
                  <c:v>888896.98508741322</c:v>
                </c:pt>
                <c:pt idx="934">
                  <c:v>885691.48582149355</c:v>
                </c:pt>
                <c:pt idx="935">
                  <c:v>882500.23514816898</c:v>
                </c:pt>
                <c:pt idx="936">
                  <c:v>879323.15830112342</c:v>
                </c:pt>
                <c:pt idx="937">
                  <c:v>876160.18096281122</c:v>
                </c:pt>
                <c:pt idx="938">
                  <c:v>873011.22926145256</c:v>
                </c:pt>
                <c:pt idx="939">
                  <c:v>869876.229768052</c:v>
                </c:pt>
                <c:pt idx="940">
                  <c:v>866755.10949343757</c:v>
                </c:pt>
                <c:pt idx="941">
                  <c:v>863647.79588532355</c:v>
                </c:pt>
                <c:pt idx="942">
                  <c:v>860554.21682539023</c:v>
                </c:pt>
                <c:pt idx="943">
                  <c:v>857474.30062639085</c:v>
                </c:pt>
                <c:pt idx="944">
                  <c:v>854407.97602927452</c:v>
                </c:pt>
                <c:pt idx="945">
                  <c:v>851355.17220033298</c:v>
                </c:pt>
                <c:pt idx="946">
                  <c:v>848315.81872836605</c:v>
                </c:pt>
                <c:pt idx="947">
                  <c:v>845289.84562187153</c:v>
                </c:pt>
                <c:pt idx="948">
                  <c:v>842277.18330624874</c:v>
                </c:pt>
                <c:pt idx="949">
                  <c:v>839277.76262103149</c:v>
                </c:pt>
                <c:pt idx="950">
                  <c:v>836291.5148171304</c:v>
                </c:pt>
                <c:pt idx="951">
                  <c:v>833318.37155410601</c:v>
                </c:pt>
                <c:pt idx="952">
                  <c:v>830358.26489745418</c:v>
                </c:pt>
                <c:pt idx="953">
                  <c:v>827411.12731591298</c:v>
                </c:pt>
                <c:pt idx="954">
                  <c:v>824476.89167879126</c:v>
                </c:pt>
                <c:pt idx="955">
                  <c:v>821555.49125331349</c:v>
                </c:pt>
                <c:pt idx="956">
                  <c:v>818646.85970198701</c:v>
                </c:pt>
                <c:pt idx="957">
                  <c:v>815750.93107998453</c:v>
                </c:pt>
                <c:pt idx="958">
                  <c:v>812867.63983254926</c:v>
                </c:pt>
                <c:pt idx="959">
                  <c:v>809996.92079241702</c:v>
                </c:pt>
                <c:pt idx="960">
                  <c:v>807138.70917725528</c:v>
                </c:pt>
                <c:pt idx="961">
                  <c:v>804292.94058712514</c:v>
                </c:pt>
                <c:pt idx="962">
                  <c:v>801459.55100195692</c:v>
                </c:pt>
                <c:pt idx="963">
                  <c:v>798638.47677904787</c:v>
                </c:pt>
                <c:pt idx="964">
                  <c:v>795829.65465057315</c:v>
                </c:pt>
                <c:pt idx="965">
                  <c:v>793033.02172112162</c:v>
                </c:pt>
                <c:pt idx="966">
                  <c:v>790248.51546524104</c:v>
                </c:pt>
                <c:pt idx="967">
                  <c:v>787476.07372501015</c:v>
                </c:pt>
                <c:pt idx="968">
                  <c:v>784715.63470761827</c:v>
                </c:pt>
                <c:pt idx="969">
                  <c:v>781967.13698297145</c:v>
                </c:pt>
                <c:pt idx="970">
                  <c:v>779230.51948130969</c:v>
                </c:pt>
                <c:pt idx="971">
                  <c:v>776505.72149084334</c:v>
                </c:pt>
                <c:pt idx="972">
                  <c:v>773792.68265540816</c:v>
                </c:pt>
                <c:pt idx="973">
                  <c:v>771091.34297213319</c:v>
                </c:pt>
                <c:pt idx="974">
                  <c:v>768401.64278912975</c:v>
                </c:pt>
                <c:pt idx="975">
                  <c:v>765723.52280319319</c:v>
                </c:pt>
                <c:pt idx="976">
                  <c:v>763056.92405752419</c:v>
                </c:pt>
                <c:pt idx="977">
                  <c:v>760401.78793946421</c:v>
                </c:pt>
                <c:pt idx="978">
                  <c:v>757758.0561782486</c:v>
                </c:pt>
                <c:pt idx="979">
                  <c:v>755125.67084277491</c:v>
                </c:pt>
                <c:pt idx="980">
                  <c:v>752504.57433938596</c:v>
                </c:pt>
                <c:pt idx="981">
                  <c:v>749894.70940967347</c:v>
                </c:pt>
                <c:pt idx="982">
                  <c:v>747296.01912829012</c:v>
                </c:pt>
                <c:pt idx="983">
                  <c:v>744708.44690078509</c:v>
                </c:pt>
                <c:pt idx="984">
                  <c:v>742131.93646144727</c:v>
                </c:pt>
                <c:pt idx="985">
                  <c:v>739566.43187117123</c:v>
                </c:pt>
                <c:pt idx="986">
                  <c:v>737011.87751533196</c:v>
                </c:pt>
                <c:pt idx="987">
                  <c:v>734468.21810168016</c:v>
                </c:pt>
                <c:pt idx="988">
                  <c:v>731935.3986582486</c:v>
                </c:pt>
                <c:pt idx="989">
                  <c:v>729413.36453127442</c:v>
                </c:pt>
                <c:pt idx="990">
                  <c:v>726902.06138313725</c:v>
                </c:pt>
                <c:pt idx="991">
                  <c:v>724401.43519031256</c:v>
                </c:pt>
                <c:pt idx="992">
                  <c:v>721911.43224133563</c:v>
                </c:pt>
                <c:pt idx="993">
                  <c:v>719431.99913478491</c:v>
                </c:pt>
                <c:pt idx="994">
                  <c:v>716963.08277727652</c:v>
                </c:pt>
                <c:pt idx="995">
                  <c:v>714504.63038147264</c:v>
                </c:pt>
                <c:pt idx="996">
                  <c:v>712056.58946410916</c:v>
                </c:pt>
                <c:pt idx="997">
                  <c:v>709618.90784402797</c:v>
                </c:pt>
                <c:pt idx="998">
                  <c:v>707191.53364023357</c:v>
                </c:pt>
                <c:pt idx="999">
                  <c:v>704774.41526995576</c:v>
                </c:pt>
                <c:pt idx="1000">
                  <c:v>702367.50144672883</c:v>
                </c:pt>
                <c:pt idx="1001">
                  <c:v>699970.74117848568</c:v>
                </c:pt>
                <c:pt idx="1002">
                  <c:v>697584.08376566251</c:v>
                </c:pt>
                <c:pt idx="1003">
                  <c:v>695207.47879931936</c:v>
                </c:pt>
                <c:pt idx="1004">
                  <c:v>692840.87615927251</c:v>
                </c:pt>
                <c:pt idx="1005">
                  <c:v>690484.22601223958</c:v>
                </c:pt>
                <c:pt idx="1006">
                  <c:v>688137.47881000082</c:v>
                </c:pt>
                <c:pt idx="1007">
                  <c:v>685800.58528756944</c:v>
                </c:pt>
                <c:pt idx="1008">
                  <c:v>683473.4964613769</c:v>
                </c:pt>
                <c:pt idx="1009">
                  <c:v>681156.16362746968</c:v>
                </c:pt>
                <c:pt idx="1010">
                  <c:v>678848.53835972212</c:v>
                </c:pt>
                <c:pt idx="1011">
                  <c:v>676550.57250805642</c:v>
                </c:pt>
                <c:pt idx="1012">
                  <c:v>674262.2181966803</c:v>
                </c:pt>
                <c:pt idx="1013">
                  <c:v>671983.42782233318</c:v>
                </c:pt>
                <c:pt idx="1014">
                  <c:v>669714.15405254834</c:v>
                </c:pt>
              </c:numCache>
            </c:numRef>
          </c:yVal>
          <c:smooth val="1"/>
        </c:ser>
        <c:axId val="144157696"/>
        <c:axId val="144201984"/>
      </c:scatterChart>
      <c:valAx>
        <c:axId val="144157696"/>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01984"/>
        <c:crosses val="autoZero"/>
        <c:crossBetween val="midCat"/>
      </c:valAx>
      <c:valAx>
        <c:axId val="144201984"/>
        <c:scaling>
          <c:orientation val="minMax"/>
        </c:scaling>
        <c:axPos val="l"/>
        <c:majorGridlines>
          <c:spPr>
            <a:ln w="9525" cap="flat" cmpd="sng" algn="ctr">
              <a:solidFill>
                <a:schemeClr val="tx1">
                  <a:lumMod val="15000"/>
                  <a:lumOff val="85000"/>
                </a:schemeClr>
              </a:solidFill>
              <a:round/>
            </a:ln>
            <a:effectLst/>
          </c:spPr>
        </c:majorGridlines>
        <c:numFmt formatCode="0_ "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157696"/>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autoTitleDeleted val="1"/>
    <c:plotArea>
      <c:layout/>
      <c:scatterChart>
        <c:scatterStyle val="smoothMarker"/>
        <c:ser>
          <c:idx val="0"/>
          <c:order val="0"/>
          <c:spPr>
            <a:ln w="19050" cap="rnd">
              <a:solidFill>
                <a:schemeClr val="accent1"/>
              </a:solidFill>
              <a:round/>
            </a:ln>
            <a:effectLst/>
          </c:spPr>
          <c:marker>
            <c:symbol val="none"/>
          </c:marker>
          <c:xVal>
            <c:numRef>
              <c:f>黒体のフラックス分布関数!$F$14:$F$1028</c:f>
              <c:numCache>
                <c:formatCode>General</c:formatCode>
                <c:ptCount val="1015"/>
                <c:pt idx="0">
                  <c:v>50</c:v>
                </c:pt>
                <c:pt idx="1">
                  <c:v>100</c:v>
                </c:pt>
                <c:pt idx="2">
                  <c:v>150</c:v>
                </c:pt>
                <c:pt idx="3">
                  <c:v>200</c:v>
                </c:pt>
                <c:pt idx="4">
                  <c:v>250</c:v>
                </c:pt>
                <c:pt idx="5">
                  <c:v>300</c:v>
                </c:pt>
                <c:pt idx="6">
                  <c:v>350</c:v>
                </c:pt>
                <c:pt idx="7">
                  <c:v>400</c:v>
                </c:pt>
                <c:pt idx="8">
                  <c:v>450</c:v>
                </c:pt>
                <c:pt idx="9">
                  <c:v>500</c:v>
                </c:pt>
                <c:pt idx="10">
                  <c:v>10000</c:v>
                </c:pt>
                <c:pt idx="11">
                  <c:v>10050</c:v>
                </c:pt>
                <c:pt idx="12">
                  <c:v>10100</c:v>
                </c:pt>
                <c:pt idx="13">
                  <c:v>10150</c:v>
                </c:pt>
                <c:pt idx="14">
                  <c:v>10200</c:v>
                </c:pt>
                <c:pt idx="15">
                  <c:v>10250</c:v>
                </c:pt>
                <c:pt idx="16">
                  <c:v>10300</c:v>
                </c:pt>
                <c:pt idx="17">
                  <c:v>10350</c:v>
                </c:pt>
                <c:pt idx="18">
                  <c:v>10400</c:v>
                </c:pt>
                <c:pt idx="19">
                  <c:v>10450</c:v>
                </c:pt>
                <c:pt idx="20">
                  <c:v>10500</c:v>
                </c:pt>
                <c:pt idx="21">
                  <c:v>10550</c:v>
                </c:pt>
                <c:pt idx="22">
                  <c:v>10600</c:v>
                </c:pt>
                <c:pt idx="23">
                  <c:v>10650</c:v>
                </c:pt>
                <c:pt idx="24">
                  <c:v>10700</c:v>
                </c:pt>
                <c:pt idx="25">
                  <c:v>10750</c:v>
                </c:pt>
                <c:pt idx="26">
                  <c:v>10800</c:v>
                </c:pt>
                <c:pt idx="27">
                  <c:v>10850</c:v>
                </c:pt>
                <c:pt idx="28">
                  <c:v>10900</c:v>
                </c:pt>
                <c:pt idx="29">
                  <c:v>10950</c:v>
                </c:pt>
                <c:pt idx="30">
                  <c:v>11000</c:v>
                </c:pt>
                <c:pt idx="31">
                  <c:v>11050</c:v>
                </c:pt>
                <c:pt idx="32">
                  <c:v>11100</c:v>
                </c:pt>
                <c:pt idx="33">
                  <c:v>11150</c:v>
                </c:pt>
                <c:pt idx="34">
                  <c:v>11200</c:v>
                </c:pt>
                <c:pt idx="35">
                  <c:v>11250</c:v>
                </c:pt>
                <c:pt idx="36">
                  <c:v>11300</c:v>
                </c:pt>
                <c:pt idx="37">
                  <c:v>11350</c:v>
                </c:pt>
                <c:pt idx="38">
                  <c:v>11400</c:v>
                </c:pt>
                <c:pt idx="39">
                  <c:v>11450</c:v>
                </c:pt>
                <c:pt idx="40">
                  <c:v>11500</c:v>
                </c:pt>
                <c:pt idx="41">
                  <c:v>11550</c:v>
                </c:pt>
                <c:pt idx="42">
                  <c:v>11600</c:v>
                </c:pt>
                <c:pt idx="43">
                  <c:v>11650</c:v>
                </c:pt>
                <c:pt idx="44">
                  <c:v>11700</c:v>
                </c:pt>
                <c:pt idx="45">
                  <c:v>11750</c:v>
                </c:pt>
                <c:pt idx="46">
                  <c:v>11800</c:v>
                </c:pt>
                <c:pt idx="47">
                  <c:v>11850</c:v>
                </c:pt>
                <c:pt idx="48">
                  <c:v>11900</c:v>
                </c:pt>
                <c:pt idx="49">
                  <c:v>11950</c:v>
                </c:pt>
                <c:pt idx="50">
                  <c:v>12000</c:v>
                </c:pt>
                <c:pt idx="51">
                  <c:v>12050</c:v>
                </c:pt>
                <c:pt idx="52">
                  <c:v>12100</c:v>
                </c:pt>
                <c:pt idx="53">
                  <c:v>12150</c:v>
                </c:pt>
                <c:pt idx="54">
                  <c:v>12200</c:v>
                </c:pt>
                <c:pt idx="55">
                  <c:v>12250</c:v>
                </c:pt>
                <c:pt idx="56">
                  <c:v>12300</c:v>
                </c:pt>
                <c:pt idx="57">
                  <c:v>12350</c:v>
                </c:pt>
                <c:pt idx="58">
                  <c:v>12400</c:v>
                </c:pt>
                <c:pt idx="59">
                  <c:v>12450</c:v>
                </c:pt>
                <c:pt idx="60">
                  <c:v>12500</c:v>
                </c:pt>
                <c:pt idx="61">
                  <c:v>12550</c:v>
                </c:pt>
                <c:pt idx="62">
                  <c:v>12600</c:v>
                </c:pt>
                <c:pt idx="63">
                  <c:v>12650</c:v>
                </c:pt>
                <c:pt idx="64">
                  <c:v>12700</c:v>
                </c:pt>
                <c:pt idx="65">
                  <c:v>12750</c:v>
                </c:pt>
                <c:pt idx="66">
                  <c:v>12800</c:v>
                </c:pt>
                <c:pt idx="67">
                  <c:v>12850</c:v>
                </c:pt>
                <c:pt idx="68">
                  <c:v>12900</c:v>
                </c:pt>
                <c:pt idx="69">
                  <c:v>12950</c:v>
                </c:pt>
                <c:pt idx="70">
                  <c:v>13000</c:v>
                </c:pt>
                <c:pt idx="71">
                  <c:v>13050</c:v>
                </c:pt>
                <c:pt idx="72">
                  <c:v>13100</c:v>
                </c:pt>
                <c:pt idx="73">
                  <c:v>13150</c:v>
                </c:pt>
                <c:pt idx="74">
                  <c:v>13200</c:v>
                </c:pt>
                <c:pt idx="75">
                  <c:v>13250</c:v>
                </c:pt>
                <c:pt idx="76">
                  <c:v>13300</c:v>
                </c:pt>
                <c:pt idx="77">
                  <c:v>13350</c:v>
                </c:pt>
                <c:pt idx="78">
                  <c:v>13400</c:v>
                </c:pt>
                <c:pt idx="79">
                  <c:v>13450</c:v>
                </c:pt>
                <c:pt idx="80">
                  <c:v>13500</c:v>
                </c:pt>
                <c:pt idx="81">
                  <c:v>13550</c:v>
                </c:pt>
                <c:pt idx="82">
                  <c:v>13600</c:v>
                </c:pt>
                <c:pt idx="83">
                  <c:v>13650</c:v>
                </c:pt>
                <c:pt idx="84">
                  <c:v>13700</c:v>
                </c:pt>
                <c:pt idx="85">
                  <c:v>13750</c:v>
                </c:pt>
                <c:pt idx="86">
                  <c:v>13800</c:v>
                </c:pt>
                <c:pt idx="87">
                  <c:v>13850</c:v>
                </c:pt>
                <c:pt idx="88">
                  <c:v>13900</c:v>
                </c:pt>
                <c:pt idx="89">
                  <c:v>13950</c:v>
                </c:pt>
                <c:pt idx="90">
                  <c:v>14000</c:v>
                </c:pt>
                <c:pt idx="91">
                  <c:v>14050</c:v>
                </c:pt>
                <c:pt idx="92">
                  <c:v>14100</c:v>
                </c:pt>
                <c:pt idx="93">
                  <c:v>14150</c:v>
                </c:pt>
                <c:pt idx="94">
                  <c:v>14200</c:v>
                </c:pt>
                <c:pt idx="95">
                  <c:v>14250</c:v>
                </c:pt>
                <c:pt idx="96">
                  <c:v>14300</c:v>
                </c:pt>
                <c:pt idx="97">
                  <c:v>14350</c:v>
                </c:pt>
                <c:pt idx="98">
                  <c:v>14400</c:v>
                </c:pt>
                <c:pt idx="99">
                  <c:v>14450</c:v>
                </c:pt>
                <c:pt idx="100">
                  <c:v>14500</c:v>
                </c:pt>
                <c:pt idx="101">
                  <c:v>14550</c:v>
                </c:pt>
                <c:pt idx="102">
                  <c:v>14600</c:v>
                </c:pt>
                <c:pt idx="103">
                  <c:v>14650</c:v>
                </c:pt>
                <c:pt idx="104">
                  <c:v>14700</c:v>
                </c:pt>
                <c:pt idx="105">
                  <c:v>14750</c:v>
                </c:pt>
                <c:pt idx="106">
                  <c:v>14800</c:v>
                </c:pt>
                <c:pt idx="107">
                  <c:v>14850</c:v>
                </c:pt>
                <c:pt idx="108">
                  <c:v>14900</c:v>
                </c:pt>
                <c:pt idx="109">
                  <c:v>14950</c:v>
                </c:pt>
                <c:pt idx="110">
                  <c:v>15000</c:v>
                </c:pt>
                <c:pt idx="111">
                  <c:v>15050</c:v>
                </c:pt>
                <c:pt idx="112">
                  <c:v>15100</c:v>
                </c:pt>
                <c:pt idx="113">
                  <c:v>15150</c:v>
                </c:pt>
                <c:pt idx="114">
                  <c:v>15200</c:v>
                </c:pt>
                <c:pt idx="115">
                  <c:v>15250</c:v>
                </c:pt>
                <c:pt idx="116">
                  <c:v>15300</c:v>
                </c:pt>
                <c:pt idx="117">
                  <c:v>15350</c:v>
                </c:pt>
                <c:pt idx="118">
                  <c:v>15400</c:v>
                </c:pt>
                <c:pt idx="119">
                  <c:v>15450</c:v>
                </c:pt>
                <c:pt idx="120">
                  <c:v>15500</c:v>
                </c:pt>
                <c:pt idx="121">
                  <c:v>15550</c:v>
                </c:pt>
                <c:pt idx="122">
                  <c:v>15600</c:v>
                </c:pt>
                <c:pt idx="123">
                  <c:v>15650</c:v>
                </c:pt>
                <c:pt idx="124">
                  <c:v>15700</c:v>
                </c:pt>
                <c:pt idx="125">
                  <c:v>15750</c:v>
                </c:pt>
                <c:pt idx="126">
                  <c:v>15800</c:v>
                </c:pt>
                <c:pt idx="127">
                  <c:v>15850</c:v>
                </c:pt>
                <c:pt idx="128">
                  <c:v>15900</c:v>
                </c:pt>
                <c:pt idx="129">
                  <c:v>15950</c:v>
                </c:pt>
                <c:pt idx="130">
                  <c:v>16000</c:v>
                </c:pt>
                <c:pt idx="131">
                  <c:v>16050</c:v>
                </c:pt>
                <c:pt idx="132">
                  <c:v>16100</c:v>
                </c:pt>
                <c:pt idx="133">
                  <c:v>16150</c:v>
                </c:pt>
                <c:pt idx="134">
                  <c:v>16200</c:v>
                </c:pt>
                <c:pt idx="135">
                  <c:v>16250</c:v>
                </c:pt>
                <c:pt idx="136">
                  <c:v>16300</c:v>
                </c:pt>
                <c:pt idx="137">
                  <c:v>16350</c:v>
                </c:pt>
                <c:pt idx="138">
                  <c:v>16400</c:v>
                </c:pt>
                <c:pt idx="139">
                  <c:v>16450</c:v>
                </c:pt>
                <c:pt idx="140">
                  <c:v>16500</c:v>
                </c:pt>
                <c:pt idx="141">
                  <c:v>16550</c:v>
                </c:pt>
                <c:pt idx="142">
                  <c:v>16600</c:v>
                </c:pt>
                <c:pt idx="143">
                  <c:v>16650</c:v>
                </c:pt>
                <c:pt idx="144">
                  <c:v>16700</c:v>
                </c:pt>
                <c:pt idx="145">
                  <c:v>16750</c:v>
                </c:pt>
                <c:pt idx="146">
                  <c:v>16800</c:v>
                </c:pt>
                <c:pt idx="147">
                  <c:v>16850</c:v>
                </c:pt>
                <c:pt idx="148">
                  <c:v>16900</c:v>
                </c:pt>
                <c:pt idx="149">
                  <c:v>16950</c:v>
                </c:pt>
                <c:pt idx="150">
                  <c:v>17000</c:v>
                </c:pt>
                <c:pt idx="151">
                  <c:v>17050</c:v>
                </c:pt>
                <c:pt idx="152">
                  <c:v>17100</c:v>
                </c:pt>
                <c:pt idx="153">
                  <c:v>17150</c:v>
                </c:pt>
                <c:pt idx="154">
                  <c:v>17200</c:v>
                </c:pt>
                <c:pt idx="155">
                  <c:v>17250</c:v>
                </c:pt>
                <c:pt idx="156">
                  <c:v>17300</c:v>
                </c:pt>
                <c:pt idx="157">
                  <c:v>17350</c:v>
                </c:pt>
                <c:pt idx="158">
                  <c:v>17400</c:v>
                </c:pt>
                <c:pt idx="159">
                  <c:v>17450</c:v>
                </c:pt>
                <c:pt idx="160">
                  <c:v>17500</c:v>
                </c:pt>
                <c:pt idx="161">
                  <c:v>17550</c:v>
                </c:pt>
                <c:pt idx="162">
                  <c:v>17600</c:v>
                </c:pt>
                <c:pt idx="163">
                  <c:v>17650</c:v>
                </c:pt>
                <c:pt idx="164">
                  <c:v>17700</c:v>
                </c:pt>
                <c:pt idx="165">
                  <c:v>17750</c:v>
                </c:pt>
                <c:pt idx="166">
                  <c:v>17800</c:v>
                </c:pt>
                <c:pt idx="167">
                  <c:v>17850</c:v>
                </c:pt>
                <c:pt idx="168">
                  <c:v>17900</c:v>
                </c:pt>
                <c:pt idx="169">
                  <c:v>17950</c:v>
                </c:pt>
                <c:pt idx="170">
                  <c:v>18000</c:v>
                </c:pt>
                <c:pt idx="171">
                  <c:v>18050</c:v>
                </c:pt>
                <c:pt idx="172">
                  <c:v>18100</c:v>
                </c:pt>
                <c:pt idx="173">
                  <c:v>18150</c:v>
                </c:pt>
                <c:pt idx="174">
                  <c:v>18200</c:v>
                </c:pt>
                <c:pt idx="175">
                  <c:v>18250</c:v>
                </c:pt>
                <c:pt idx="176">
                  <c:v>18300</c:v>
                </c:pt>
                <c:pt idx="177">
                  <c:v>18350</c:v>
                </c:pt>
                <c:pt idx="178">
                  <c:v>18400</c:v>
                </c:pt>
                <c:pt idx="179">
                  <c:v>18450</c:v>
                </c:pt>
                <c:pt idx="180">
                  <c:v>18500</c:v>
                </c:pt>
                <c:pt idx="181">
                  <c:v>18550</c:v>
                </c:pt>
                <c:pt idx="182">
                  <c:v>18600</c:v>
                </c:pt>
                <c:pt idx="183">
                  <c:v>18650</c:v>
                </c:pt>
                <c:pt idx="184">
                  <c:v>18700</c:v>
                </c:pt>
                <c:pt idx="185">
                  <c:v>18750</c:v>
                </c:pt>
                <c:pt idx="186">
                  <c:v>18800</c:v>
                </c:pt>
                <c:pt idx="187">
                  <c:v>18850</c:v>
                </c:pt>
                <c:pt idx="188">
                  <c:v>18900</c:v>
                </c:pt>
                <c:pt idx="189">
                  <c:v>18950</c:v>
                </c:pt>
                <c:pt idx="190">
                  <c:v>19000</c:v>
                </c:pt>
                <c:pt idx="191">
                  <c:v>19050</c:v>
                </c:pt>
                <c:pt idx="192">
                  <c:v>19100</c:v>
                </c:pt>
                <c:pt idx="193">
                  <c:v>19150</c:v>
                </c:pt>
                <c:pt idx="194">
                  <c:v>19200</c:v>
                </c:pt>
                <c:pt idx="195">
                  <c:v>19250</c:v>
                </c:pt>
                <c:pt idx="196">
                  <c:v>19300</c:v>
                </c:pt>
                <c:pt idx="197">
                  <c:v>19350</c:v>
                </c:pt>
                <c:pt idx="198">
                  <c:v>19400</c:v>
                </c:pt>
                <c:pt idx="199">
                  <c:v>19450</c:v>
                </c:pt>
                <c:pt idx="200">
                  <c:v>19500</c:v>
                </c:pt>
                <c:pt idx="201">
                  <c:v>19550</c:v>
                </c:pt>
                <c:pt idx="202">
                  <c:v>19600</c:v>
                </c:pt>
                <c:pt idx="203">
                  <c:v>19650</c:v>
                </c:pt>
                <c:pt idx="204">
                  <c:v>19700</c:v>
                </c:pt>
                <c:pt idx="205">
                  <c:v>19750</c:v>
                </c:pt>
                <c:pt idx="206">
                  <c:v>19800</c:v>
                </c:pt>
                <c:pt idx="207">
                  <c:v>19850</c:v>
                </c:pt>
                <c:pt idx="208">
                  <c:v>19900</c:v>
                </c:pt>
                <c:pt idx="209">
                  <c:v>19950</c:v>
                </c:pt>
                <c:pt idx="210">
                  <c:v>20000</c:v>
                </c:pt>
                <c:pt idx="211">
                  <c:v>20050</c:v>
                </c:pt>
                <c:pt idx="212">
                  <c:v>20100</c:v>
                </c:pt>
                <c:pt idx="213">
                  <c:v>20150</c:v>
                </c:pt>
                <c:pt idx="214">
                  <c:v>20200</c:v>
                </c:pt>
                <c:pt idx="215">
                  <c:v>20250</c:v>
                </c:pt>
                <c:pt idx="216">
                  <c:v>20300</c:v>
                </c:pt>
                <c:pt idx="217">
                  <c:v>20350</c:v>
                </c:pt>
                <c:pt idx="218">
                  <c:v>20400</c:v>
                </c:pt>
                <c:pt idx="219">
                  <c:v>20450</c:v>
                </c:pt>
                <c:pt idx="220">
                  <c:v>20500</c:v>
                </c:pt>
                <c:pt idx="221">
                  <c:v>20550</c:v>
                </c:pt>
                <c:pt idx="222">
                  <c:v>20600</c:v>
                </c:pt>
                <c:pt idx="223">
                  <c:v>20650</c:v>
                </c:pt>
                <c:pt idx="224">
                  <c:v>20700</c:v>
                </c:pt>
                <c:pt idx="225">
                  <c:v>20750</c:v>
                </c:pt>
                <c:pt idx="226">
                  <c:v>20800</c:v>
                </c:pt>
                <c:pt idx="227">
                  <c:v>20850</c:v>
                </c:pt>
                <c:pt idx="228">
                  <c:v>20900</c:v>
                </c:pt>
                <c:pt idx="229">
                  <c:v>20950</c:v>
                </c:pt>
                <c:pt idx="230">
                  <c:v>21000</c:v>
                </c:pt>
                <c:pt idx="231">
                  <c:v>21050</c:v>
                </c:pt>
                <c:pt idx="232">
                  <c:v>21100</c:v>
                </c:pt>
                <c:pt idx="233">
                  <c:v>21150</c:v>
                </c:pt>
                <c:pt idx="234">
                  <c:v>21200</c:v>
                </c:pt>
                <c:pt idx="235">
                  <c:v>21250</c:v>
                </c:pt>
                <c:pt idx="236">
                  <c:v>21300</c:v>
                </c:pt>
                <c:pt idx="237">
                  <c:v>21350</c:v>
                </c:pt>
                <c:pt idx="238">
                  <c:v>21400</c:v>
                </c:pt>
                <c:pt idx="239">
                  <c:v>21450</c:v>
                </c:pt>
                <c:pt idx="240">
                  <c:v>21500</c:v>
                </c:pt>
                <c:pt idx="241">
                  <c:v>21550</c:v>
                </c:pt>
                <c:pt idx="242">
                  <c:v>21600</c:v>
                </c:pt>
                <c:pt idx="243">
                  <c:v>21650</c:v>
                </c:pt>
                <c:pt idx="244">
                  <c:v>21700</c:v>
                </c:pt>
                <c:pt idx="245">
                  <c:v>21750</c:v>
                </c:pt>
                <c:pt idx="246">
                  <c:v>21800</c:v>
                </c:pt>
                <c:pt idx="247">
                  <c:v>21850</c:v>
                </c:pt>
                <c:pt idx="248">
                  <c:v>21900</c:v>
                </c:pt>
                <c:pt idx="249">
                  <c:v>21950</c:v>
                </c:pt>
                <c:pt idx="250">
                  <c:v>22000</c:v>
                </c:pt>
                <c:pt idx="251">
                  <c:v>22050</c:v>
                </c:pt>
                <c:pt idx="252">
                  <c:v>22100</c:v>
                </c:pt>
                <c:pt idx="253">
                  <c:v>22150</c:v>
                </c:pt>
                <c:pt idx="254">
                  <c:v>22200</c:v>
                </c:pt>
                <c:pt idx="255">
                  <c:v>22250</c:v>
                </c:pt>
                <c:pt idx="256">
                  <c:v>22300</c:v>
                </c:pt>
                <c:pt idx="257">
                  <c:v>22350</c:v>
                </c:pt>
                <c:pt idx="258">
                  <c:v>22400</c:v>
                </c:pt>
                <c:pt idx="259">
                  <c:v>22450</c:v>
                </c:pt>
                <c:pt idx="260">
                  <c:v>22500</c:v>
                </c:pt>
                <c:pt idx="261">
                  <c:v>22550</c:v>
                </c:pt>
                <c:pt idx="262">
                  <c:v>22600</c:v>
                </c:pt>
                <c:pt idx="263">
                  <c:v>22650</c:v>
                </c:pt>
                <c:pt idx="264">
                  <c:v>22700</c:v>
                </c:pt>
                <c:pt idx="265">
                  <c:v>22750</c:v>
                </c:pt>
                <c:pt idx="266">
                  <c:v>22800</c:v>
                </c:pt>
                <c:pt idx="267">
                  <c:v>22850</c:v>
                </c:pt>
                <c:pt idx="268">
                  <c:v>22900</c:v>
                </c:pt>
                <c:pt idx="269">
                  <c:v>22950</c:v>
                </c:pt>
                <c:pt idx="270">
                  <c:v>23000</c:v>
                </c:pt>
                <c:pt idx="271">
                  <c:v>23050</c:v>
                </c:pt>
                <c:pt idx="272">
                  <c:v>23100</c:v>
                </c:pt>
                <c:pt idx="273">
                  <c:v>23150</c:v>
                </c:pt>
                <c:pt idx="274">
                  <c:v>23200</c:v>
                </c:pt>
                <c:pt idx="275">
                  <c:v>23250</c:v>
                </c:pt>
                <c:pt idx="276">
                  <c:v>23300</c:v>
                </c:pt>
                <c:pt idx="277">
                  <c:v>23350</c:v>
                </c:pt>
                <c:pt idx="278">
                  <c:v>23400</c:v>
                </c:pt>
                <c:pt idx="279">
                  <c:v>23450</c:v>
                </c:pt>
                <c:pt idx="280">
                  <c:v>23500</c:v>
                </c:pt>
                <c:pt idx="281">
                  <c:v>23550</c:v>
                </c:pt>
                <c:pt idx="282">
                  <c:v>23600</c:v>
                </c:pt>
                <c:pt idx="283">
                  <c:v>23650</c:v>
                </c:pt>
                <c:pt idx="284">
                  <c:v>23700</c:v>
                </c:pt>
                <c:pt idx="285">
                  <c:v>23750</c:v>
                </c:pt>
                <c:pt idx="286">
                  <c:v>23800</c:v>
                </c:pt>
                <c:pt idx="287">
                  <c:v>23850</c:v>
                </c:pt>
                <c:pt idx="288">
                  <c:v>23900</c:v>
                </c:pt>
                <c:pt idx="289">
                  <c:v>23950</c:v>
                </c:pt>
                <c:pt idx="290">
                  <c:v>24000</c:v>
                </c:pt>
                <c:pt idx="291">
                  <c:v>24050</c:v>
                </c:pt>
                <c:pt idx="292">
                  <c:v>24100</c:v>
                </c:pt>
                <c:pt idx="293">
                  <c:v>24150</c:v>
                </c:pt>
                <c:pt idx="294">
                  <c:v>24200</c:v>
                </c:pt>
                <c:pt idx="295">
                  <c:v>24250</c:v>
                </c:pt>
                <c:pt idx="296">
                  <c:v>24300</c:v>
                </c:pt>
                <c:pt idx="297">
                  <c:v>24350</c:v>
                </c:pt>
                <c:pt idx="298">
                  <c:v>24400</c:v>
                </c:pt>
                <c:pt idx="299">
                  <c:v>24450</c:v>
                </c:pt>
                <c:pt idx="300">
                  <c:v>24500</c:v>
                </c:pt>
                <c:pt idx="301">
                  <c:v>24550</c:v>
                </c:pt>
                <c:pt idx="302">
                  <c:v>24600</c:v>
                </c:pt>
                <c:pt idx="303">
                  <c:v>24650</c:v>
                </c:pt>
                <c:pt idx="304">
                  <c:v>24700</c:v>
                </c:pt>
                <c:pt idx="305">
                  <c:v>24750</c:v>
                </c:pt>
                <c:pt idx="306">
                  <c:v>24800</c:v>
                </c:pt>
                <c:pt idx="307">
                  <c:v>24850</c:v>
                </c:pt>
                <c:pt idx="308">
                  <c:v>24900</c:v>
                </c:pt>
                <c:pt idx="309">
                  <c:v>24950</c:v>
                </c:pt>
                <c:pt idx="310">
                  <c:v>25000</c:v>
                </c:pt>
                <c:pt idx="311">
                  <c:v>25050</c:v>
                </c:pt>
                <c:pt idx="312">
                  <c:v>25100</c:v>
                </c:pt>
                <c:pt idx="313">
                  <c:v>25150</c:v>
                </c:pt>
                <c:pt idx="314">
                  <c:v>25200</c:v>
                </c:pt>
                <c:pt idx="315">
                  <c:v>25250</c:v>
                </c:pt>
                <c:pt idx="316">
                  <c:v>25300</c:v>
                </c:pt>
                <c:pt idx="317">
                  <c:v>25350</c:v>
                </c:pt>
                <c:pt idx="318">
                  <c:v>25400</c:v>
                </c:pt>
                <c:pt idx="319">
                  <c:v>25450</c:v>
                </c:pt>
                <c:pt idx="320">
                  <c:v>25500</c:v>
                </c:pt>
                <c:pt idx="321">
                  <c:v>25550</c:v>
                </c:pt>
                <c:pt idx="322">
                  <c:v>25600</c:v>
                </c:pt>
                <c:pt idx="323">
                  <c:v>25650</c:v>
                </c:pt>
                <c:pt idx="324">
                  <c:v>25700</c:v>
                </c:pt>
                <c:pt idx="325">
                  <c:v>25750</c:v>
                </c:pt>
                <c:pt idx="326">
                  <c:v>25800</c:v>
                </c:pt>
                <c:pt idx="327">
                  <c:v>25850</c:v>
                </c:pt>
                <c:pt idx="328">
                  <c:v>25900</c:v>
                </c:pt>
                <c:pt idx="329">
                  <c:v>25950</c:v>
                </c:pt>
                <c:pt idx="330">
                  <c:v>26000</c:v>
                </c:pt>
                <c:pt idx="331">
                  <c:v>26050</c:v>
                </c:pt>
                <c:pt idx="332">
                  <c:v>26100</c:v>
                </c:pt>
                <c:pt idx="333">
                  <c:v>26150</c:v>
                </c:pt>
                <c:pt idx="334">
                  <c:v>26200</c:v>
                </c:pt>
                <c:pt idx="335">
                  <c:v>26250</c:v>
                </c:pt>
                <c:pt idx="336">
                  <c:v>26300</c:v>
                </c:pt>
                <c:pt idx="337">
                  <c:v>26350</c:v>
                </c:pt>
                <c:pt idx="338">
                  <c:v>26400</c:v>
                </c:pt>
                <c:pt idx="339">
                  <c:v>26450</c:v>
                </c:pt>
                <c:pt idx="340">
                  <c:v>26500</c:v>
                </c:pt>
                <c:pt idx="341">
                  <c:v>26550</c:v>
                </c:pt>
                <c:pt idx="342">
                  <c:v>26600</c:v>
                </c:pt>
                <c:pt idx="343">
                  <c:v>26650</c:v>
                </c:pt>
                <c:pt idx="344">
                  <c:v>26700</c:v>
                </c:pt>
                <c:pt idx="345">
                  <c:v>26750</c:v>
                </c:pt>
                <c:pt idx="346">
                  <c:v>26800</c:v>
                </c:pt>
                <c:pt idx="347">
                  <c:v>26850</c:v>
                </c:pt>
                <c:pt idx="348">
                  <c:v>26900</c:v>
                </c:pt>
                <c:pt idx="349">
                  <c:v>26950</c:v>
                </c:pt>
                <c:pt idx="350">
                  <c:v>27000</c:v>
                </c:pt>
                <c:pt idx="351">
                  <c:v>27050</c:v>
                </c:pt>
                <c:pt idx="352">
                  <c:v>27100</c:v>
                </c:pt>
                <c:pt idx="353">
                  <c:v>27150</c:v>
                </c:pt>
                <c:pt idx="354">
                  <c:v>27200</c:v>
                </c:pt>
                <c:pt idx="355">
                  <c:v>27250</c:v>
                </c:pt>
                <c:pt idx="356">
                  <c:v>27300</c:v>
                </c:pt>
                <c:pt idx="357">
                  <c:v>27350</c:v>
                </c:pt>
                <c:pt idx="358">
                  <c:v>27400</c:v>
                </c:pt>
                <c:pt idx="359">
                  <c:v>27450</c:v>
                </c:pt>
                <c:pt idx="360">
                  <c:v>27500</c:v>
                </c:pt>
                <c:pt idx="361">
                  <c:v>27550</c:v>
                </c:pt>
                <c:pt idx="362">
                  <c:v>27600</c:v>
                </c:pt>
                <c:pt idx="363">
                  <c:v>27650</c:v>
                </c:pt>
                <c:pt idx="364">
                  <c:v>27700</c:v>
                </c:pt>
                <c:pt idx="365">
                  <c:v>27750</c:v>
                </c:pt>
                <c:pt idx="366">
                  <c:v>27800</c:v>
                </c:pt>
                <c:pt idx="367">
                  <c:v>27850</c:v>
                </c:pt>
                <c:pt idx="368">
                  <c:v>27900</c:v>
                </c:pt>
                <c:pt idx="369">
                  <c:v>27950</c:v>
                </c:pt>
                <c:pt idx="370">
                  <c:v>28000</c:v>
                </c:pt>
                <c:pt idx="371">
                  <c:v>28050</c:v>
                </c:pt>
                <c:pt idx="372">
                  <c:v>28100</c:v>
                </c:pt>
                <c:pt idx="373">
                  <c:v>28150</c:v>
                </c:pt>
                <c:pt idx="374">
                  <c:v>28200</c:v>
                </c:pt>
                <c:pt idx="375">
                  <c:v>28250</c:v>
                </c:pt>
                <c:pt idx="376">
                  <c:v>28300</c:v>
                </c:pt>
                <c:pt idx="377">
                  <c:v>28350</c:v>
                </c:pt>
                <c:pt idx="378">
                  <c:v>28400</c:v>
                </c:pt>
                <c:pt idx="379">
                  <c:v>28450</c:v>
                </c:pt>
                <c:pt idx="380">
                  <c:v>28500</c:v>
                </c:pt>
                <c:pt idx="381">
                  <c:v>28550</c:v>
                </c:pt>
                <c:pt idx="382">
                  <c:v>28600</c:v>
                </c:pt>
                <c:pt idx="383">
                  <c:v>28650</c:v>
                </c:pt>
                <c:pt idx="384">
                  <c:v>28700</c:v>
                </c:pt>
                <c:pt idx="385">
                  <c:v>28750</c:v>
                </c:pt>
                <c:pt idx="386">
                  <c:v>28800</c:v>
                </c:pt>
                <c:pt idx="387">
                  <c:v>28850</c:v>
                </c:pt>
                <c:pt idx="388">
                  <c:v>28900</c:v>
                </c:pt>
                <c:pt idx="389">
                  <c:v>28950</c:v>
                </c:pt>
                <c:pt idx="390">
                  <c:v>29000</c:v>
                </c:pt>
                <c:pt idx="391">
                  <c:v>29050</c:v>
                </c:pt>
                <c:pt idx="392">
                  <c:v>29100</c:v>
                </c:pt>
                <c:pt idx="393">
                  <c:v>29150</c:v>
                </c:pt>
                <c:pt idx="394">
                  <c:v>29200</c:v>
                </c:pt>
                <c:pt idx="395">
                  <c:v>29250</c:v>
                </c:pt>
                <c:pt idx="396">
                  <c:v>29300</c:v>
                </c:pt>
                <c:pt idx="397">
                  <c:v>29350</c:v>
                </c:pt>
                <c:pt idx="398">
                  <c:v>29400</c:v>
                </c:pt>
                <c:pt idx="399">
                  <c:v>29450</c:v>
                </c:pt>
                <c:pt idx="400">
                  <c:v>29500</c:v>
                </c:pt>
                <c:pt idx="401">
                  <c:v>29550</c:v>
                </c:pt>
                <c:pt idx="402">
                  <c:v>29600</c:v>
                </c:pt>
                <c:pt idx="403">
                  <c:v>29650</c:v>
                </c:pt>
                <c:pt idx="404">
                  <c:v>29700</c:v>
                </c:pt>
                <c:pt idx="405">
                  <c:v>29750</c:v>
                </c:pt>
                <c:pt idx="406">
                  <c:v>29800</c:v>
                </c:pt>
                <c:pt idx="407">
                  <c:v>29850</c:v>
                </c:pt>
                <c:pt idx="408">
                  <c:v>29900</c:v>
                </c:pt>
                <c:pt idx="409">
                  <c:v>29950</c:v>
                </c:pt>
                <c:pt idx="410">
                  <c:v>30000</c:v>
                </c:pt>
                <c:pt idx="411">
                  <c:v>30050</c:v>
                </c:pt>
                <c:pt idx="412">
                  <c:v>30100</c:v>
                </c:pt>
                <c:pt idx="413">
                  <c:v>30150</c:v>
                </c:pt>
                <c:pt idx="414">
                  <c:v>30200</c:v>
                </c:pt>
                <c:pt idx="415">
                  <c:v>30250</c:v>
                </c:pt>
                <c:pt idx="416">
                  <c:v>30300</c:v>
                </c:pt>
                <c:pt idx="417">
                  <c:v>30350</c:v>
                </c:pt>
                <c:pt idx="418">
                  <c:v>30400</c:v>
                </c:pt>
                <c:pt idx="419">
                  <c:v>30450</c:v>
                </c:pt>
                <c:pt idx="420">
                  <c:v>30500</c:v>
                </c:pt>
                <c:pt idx="421">
                  <c:v>30550</c:v>
                </c:pt>
                <c:pt idx="422">
                  <c:v>30600</c:v>
                </c:pt>
                <c:pt idx="423">
                  <c:v>30650</c:v>
                </c:pt>
                <c:pt idx="424">
                  <c:v>30700</c:v>
                </c:pt>
                <c:pt idx="425">
                  <c:v>30750</c:v>
                </c:pt>
                <c:pt idx="426">
                  <c:v>30800</c:v>
                </c:pt>
                <c:pt idx="427">
                  <c:v>30850</c:v>
                </c:pt>
                <c:pt idx="428">
                  <c:v>30900</c:v>
                </c:pt>
                <c:pt idx="429">
                  <c:v>30950</c:v>
                </c:pt>
                <c:pt idx="430">
                  <c:v>31000</c:v>
                </c:pt>
                <c:pt idx="431">
                  <c:v>31050</c:v>
                </c:pt>
                <c:pt idx="432">
                  <c:v>31100</c:v>
                </c:pt>
                <c:pt idx="433">
                  <c:v>31150</c:v>
                </c:pt>
                <c:pt idx="434">
                  <c:v>31200</c:v>
                </c:pt>
                <c:pt idx="435">
                  <c:v>31250</c:v>
                </c:pt>
                <c:pt idx="436">
                  <c:v>31300</c:v>
                </c:pt>
                <c:pt idx="437">
                  <c:v>31350</c:v>
                </c:pt>
                <c:pt idx="438">
                  <c:v>31400</c:v>
                </c:pt>
                <c:pt idx="439">
                  <c:v>31450</c:v>
                </c:pt>
                <c:pt idx="440">
                  <c:v>31500</c:v>
                </c:pt>
                <c:pt idx="441">
                  <c:v>31550</c:v>
                </c:pt>
                <c:pt idx="442">
                  <c:v>31600</c:v>
                </c:pt>
                <c:pt idx="443">
                  <c:v>31650</c:v>
                </c:pt>
                <c:pt idx="444">
                  <c:v>31700</c:v>
                </c:pt>
                <c:pt idx="445">
                  <c:v>31750</c:v>
                </c:pt>
                <c:pt idx="446">
                  <c:v>31800</c:v>
                </c:pt>
                <c:pt idx="447">
                  <c:v>31850</c:v>
                </c:pt>
                <c:pt idx="448">
                  <c:v>31900</c:v>
                </c:pt>
                <c:pt idx="449">
                  <c:v>31950</c:v>
                </c:pt>
                <c:pt idx="450">
                  <c:v>32000</c:v>
                </c:pt>
                <c:pt idx="451">
                  <c:v>32050</c:v>
                </c:pt>
                <c:pt idx="452">
                  <c:v>32100</c:v>
                </c:pt>
                <c:pt idx="453">
                  <c:v>32150</c:v>
                </c:pt>
                <c:pt idx="454">
                  <c:v>32200</c:v>
                </c:pt>
                <c:pt idx="455">
                  <c:v>32250</c:v>
                </c:pt>
                <c:pt idx="456">
                  <c:v>32300</c:v>
                </c:pt>
                <c:pt idx="457">
                  <c:v>32350</c:v>
                </c:pt>
                <c:pt idx="458">
                  <c:v>32400</c:v>
                </c:pt>
                <c:pt idx="459">
                  <c:v>32450</c:v>
                </c:pt>
                <c:pt idx="460">
                  <c:v>32500</c:v>
                </c:pt>
                <c:pt idx="461">
                  <c:v>32550</c:v>
                </c:pt>
                <c:pt idx="462">
                  <c:v>32600</c:v>
                </c:pt>
                <c:pt idx="463">
                  <c:v>32650</c:v>
                </c:pt>
                <c:pt idx="464">
                  <c:v>32700</c:v>
                </c:pt>
                <c:pt idx="465">
                  <c:v>32750</c:v>
                </c:pt>
                <c:pt idx="466">
                  <c:v>32800</c:v>
                </c:pt>
                <c:pt idx="467">
                  <c:v>32850</c:v>
                </c:pt>
                <c:pt idx="468">
                  <c:v>32900</c:v>
                </c:pt>
                <c:pt idx="469">
                  <c:v>32950</c:v>
                </c:pt>
                <c:pt idx="470">
                  <c:v>33000</c:v>
                </c:pt>
                <c:pt idx="471">
                  <c:v>33050</c:v>
                </c:pt>
                <c:pt idx="472">
                  <c:v>33100</c:v>
                </c:pt>
                <c:pt idx="473">
                  <c:v>33150</c:v>
                </c:pt>
                <c:pt idx="474">
                  <c:v>33200</c:v>
                </c:pt>
                <c:pt idx="475">
                  <c:v>33250</c:v>
                </c:pt>
                <c:pt idx="476">
                  <c:v>33300</c:v>
                </c:pt>
                <c:pt idx="477">
                  <c:v>33350</c:v>
                </c:pt>
                <c:pt idx="478">
                  <c:v>33400</c:v>
                </c:pt>
                <c:pt idx="479">
                  <c:v>33450</c:v>
                </c:pt>
                <c:pt idx="480">
                  <c:v>33500</c:v>
                </c:pt>
                <c:pt idx="481">
                  <c:v>33550</c:v>
                </c:pt>
                <c:pt idx="482">
                  <c:v>33600</c:v>
                </c:pt>
                <c:pt idx="483">
                  <c:v>33650</c:v>
                </c:pt>
                <c:pt idx="484">
                  <c:v>33700</c:v>
                </c:pt>
                <c:pt idx="485">
                  <c:v>33750</c:v>
                </c:pt>
                <c:pt idx="486">
                  <c:v>33800</c:v>
                </c:pt>
                <c:pt idx="487">
                  <c:v>33850</c:v>
                </c:pt>
                <c:pt idx="488">
                  <c:v>33900</c:v>
                </c:pt>
                <c:pt idx="489">
                  <c:v>33950</c:v>
                </c:pt>
                <c:pt idx="490">
                  <c:v>34000</c:v>
                </c:pt>
                <c:pt idx="491">
                  <c:v>34050</c:v>
                </c:pt>
                <c:pt idx="492">
                  <c:v>34100</c:v>
                </c:pt>
                <c:pt idx="493">
                  <c:v>34150</c:v>
                </c:pt>
                <c:pt idx="494">
                  <c:v>34200</c:v>
                </c:pt>
                <c:pt idx="495">
                  <c:v>34250</c:v>
                </c:pt>
                <c:pt idx="496">
                  <c:v>34300</c:v>
                </c:pt>
                <c:pt idx="497">
                  <c:v>34350</c:v>
                </c:pt>
                <c:pt idx="498">
                  <c:v>34400</c:v>
                </c:pt>
                <c:pt idx="499">
                  <c:v>34450</c:v>
                </c:pt>
                <c:pt idx="500">
                  <c:v>34500</c:v>
                </c:pt>
                <c:pt idx="501">
                  <c:v>34550</c:v>
                </c:pt>
                <c:pt idx="502">
                  <c:v>34600</c:v>
                </c:pt>
                <c:pt idx="503">
                  <c:v>34650</c:v>
                </c:pt>
                <c:pt idx="504">
                  <c:v>34700</c:v>
                </c:pt>
                <c:pt idx="505">
                  <c:v>34750</c:v>
                </c:pt>
                <c:pt idx="506">
                  <c:v>34800</c:v>
                </c:pt>
                <c:pt idx="507">
                  <c:v>34850</c:v>
                </c:pt>
                <c:pt idx="508">
                  <c:v>34900</c:v>
                </c:pt>
                <c:pt idx="509">
                  <c:v>34950</c:v>
                </c:pt>
                <c:pt idx="510">
                  <c:v>35000</c:v>
                </c:pt>
                <c:pt idx="511">
                  <c:v>35050</c:v>
                </c:pt>
                <c:pt idx="512">
                  <c:v>35100</c:v>
                </c:pt>
                <c:pt idx="513">
                  <c:v>35150</c:v>
                </c:pt>
                <c:pt idx="514">
                  <c:v>35200</c:v>
                </c:pt>
                <c:pt idx="515">
                  <c:v>35250</c:v>
                </c:pt>
                <c:pt idx="516">
                  <c:v>35300</c:v>
                </c:pt>
                <c:pt idx="517">
                  <c:v>35350</c:v>
                </c:pt>
                <c:pt idx="518">
                  <c:v>35400</c:v>
                </c:pt>
                <c:pt idx="519">
                  <c:v>35450</c:v>
                </c:pt>
                <c:pt idx="520">
                  <c:v>35500</c:v>
                </c:pt>
                <c:pt idx="521">
                  <c:v>35550</c:v>
                </c:pt>
                <c:pt idx="522">
                  <c:v>35600</c:v>
                </c:pt>
                <c:pt idx="523">
                  <c:v>35650</c:v>
                </c:pt>
                <c:pt idx="524">
                  <c:v>35700</c:v>
                </c:pt>
                <c:pt idx="525">
                  <c:v>35750</c:v>
                </c:pt>
                <c:pt idx="526">
                  <c:v>35800</c:v>
                </c:pt>
                <c:pt idx="527">
                  <c:v>35850</c:v>
                </c:pt>
                <c:pt idx="528">
                  <c:v>35900</c:v>
                </c:pt>
                <c:pt idx="529">
                  <c:v>35950</c:v>
                </c:pt>
                <c:pt idx="530">
                  <c:v>36000</c:v>
                </c:pt>
                <c:pt idx="531">
                  <c:v>36050</c:v>
                </c:pt>
                <c:pt idx="532">
                  <c:v>36100</c:v>
                </c:pt>
                <c:pt idx="533">
                  <c:v>36150</c:v>
                </c:pt>
                <c:pt idx="534">
                  <c:v>36200</c:v>
                </c:pt>
                <c:pt idx="535">
                  <c:v>36250</c:v>
                </c:pt>
                <c:pt idx="536">
                  <c:v>36300</c:v>
                </c:pt>
                <c:pt idx="537">
                  <c:v>36350</c:v>
                </c:pt>
                <c:pt idx="538">
                  <c:v>36400</c:v>
                </c:pt>
                <c:pt idx="539">
                  <c:v>36450</c:v>
                </c:pt>
                <c:pt idx="540">
                  <c:v>36500</c:v>
                </c:pt>
                <c:pt idx="541">
                  <c:v>36550</c:v>
                </c:pt>
                <c:pt idx="542">
                  <c:v>36600</c:v>
                </c:pt>
                <c:pt idx="543">
                  <c:v>36650</c:v>
                </c:pt>
                <c:pt idx="544">
                  <c:v>36700</c:v>
                </c:pt>
                <c:pt idx="545">
                  <c:v>36750</c:v>
                </c:pt>
                <c:pt idx="546">
                  <c:v>36800</c:v>
                </c:pt>
                <c:pt idx="547">
                  <c:v>36850</c:v>
                </c:pt>
                <c:pt idx="548">
                  <c:v>36900</c:v>
                </c:pt>
                <c:pt idx="549">
                  <c:v>36950</c:v>
                </c:pt>
                <c:pt idx="550">
                  <c:v>37000</c:v>
                </c:pt>
                <c:pt idx="551">
                  <c:v>37050</c:v>
                </c:pt>
                <c:pt idx="552">
                  <c:v>37100</c:v>
                </c:pt>
                <c:pt idx="553">
                  <c:v>37150</c:v>
                </c:pt>
                <c:pt idx="554">
                  <c:v>37200</c:v>
                </c:pt>
                <c:pt idx="555">
                  <c:v>37250</c:v>
                </c:pt>
                <c:pt idx="556">
                  <c:v>37300</c:v>
                </c:pt>
                <c:pt idx="557">
                  <c:v>37350</c:v>
                </c:pt>
                <c:pt idx="558">
                  <c:v>37400</c:v>
                </c:pt>
                <c:pt idx="559">
                  <c:v>37450</c:v>
                </c:pt>
                <c:pt idx="560">
                  <c:v>37500</c:v>
                </c:pt>
                <c:pt idx="561">
                  <c:v>37550</c:v>
                </c:pt>
                <c:pt idx="562">
                  <c:v>37600</c:v>
                </c:pt>
                <c:pt idx="563">
                  <c:v>37650</c:v>
                </c:pt>
                <c:pt idx="564">
                  <c:v>37700</c:v>
                </c:pt>
                <c:pt idx="565">
                  <c:v>37750</c:v>
                </c:pt>
                <c:pt idx="566">
                  <c:v>37800</c:v>
                </c:pt>
                <c:pt idx="567">
                  <c:v>37850</c:v>
                </c:pt>
                <c:pt idx="568">
                  <c:v>37900</c:v>
                </c:pt>
                <c:pt idx="569">
                  <c:v>37950</c:v>
                </c:pt>
                <c:pt idx="570">
                  <c:v>38000</c:v>
                </c:pt>
                <c:pt idx="571">
                  <c:v>38050</c:v>
                </c:pt>
                <c:pt idx="572">
                  <c:v>38100</c:v>
                </c:pt>
                <c:pt idx="573">
                  <c:v>38150</c:v>
                </c:pt>
                <c:pt idx="574">
                  <c:v>38200</c:v>
                </c:pt>
                <c:pt idx="575">
                  <c:v>38250</c:v>
                </c:pt>
                <c:pt idx="576">
                  <c:v>38300</c:v>
                </c:pt>
                <c:pt idx="577">
                  <c:v>38350</c:v>
                </c:pt>
                <c:pt idx="578">
                  <c:v>38400</c:v>
                </c:pt>
                <c:pt idx="579">
                  <c:v>38450</c:v>
                </c:pt>
                <c:pt idx="580">
                  <c:v>38500</c:v>
                </c:pt>
                <c:pt idx="581">
                  <c:v>38550</c:v>
                </c:pt>
                <c:pt idx="582">
                  <c:v>38600</c:v>
                </c:pt>
                <c:pt idx="583">
                  <c:v>38650</c:v>
                </c:pt>
                <c:pt idx="584">
                  <c:v>38700</c:v>
                </c:pt>
                <c:pt idx="585">
                  <c:v>38750</c:v>
                </c:pt>
                <c:pt idx="586">
                  <c:v>38800</c:v>
                </c:pt>
                <c:pt idx="587">
                  <c:v>38850</c:v>
                </c:pt>
                <c:pt idx="588">
                  <c:v>38900</c:v>
                </c:pt>
                <c:pt idx="589">
                  <c:v>38950</c:v>
                </c:pt>
                <c:pt idx="590">
                  <c:v>39000</c:v>
                </c:pt>
                <c:pt idx="591">
                  <c:v>39050</c:v>
                </c:pt>
                <c:pt idx="592">
                  <c:v>39100</c:v>
                </c:pt>
                <c:pt idx="593">
                  <c:v>39150</c:v>
                </c:pt>
                <c:pt idx="594">
                  <c:v>39200</c:v>
                </c:pt>
                <c:pt idx="595">
                  <c:v>39250</c:v>
                </c:pt>
                <c:pt idx="596">
                  <c:v>39300</c:v>
                </c:pt>
                <c:pt idx="597">
                  <c:v>39350</c:v>
                </c:pt>
                <c:pt idx="598">
                  <c:v>39400</c:v>
                </c:pt>
                <c:pt idx="599">
                  <c:v>39450</c:v>
                </c:pt>
                <c:pt idx="600">
                  <c:v>39500</c:v>
                </c:pt>
                <c:pt idx="601">
                  <c:v>39550</c:v>
                </c:pt>
                <c:pt idx="602">
                  <c:v>39600</c:v>
                </c:pt>
                <c:pt idx="603">
                  <c:v>39650</c:v>
                </c:pt>
                <c:pt idx="604">
                  <c:v>39700</c:v>
                </c:pt>
                <c:pt idx="605">
                  <c:v>39750</c:v>
                </c:pt>
                <c:pt idx="606">
                  <c:v>39800</c:v>
                </c:pt>
                <c:pt idx="607">
                  <c:v>39850</c:v>
                </c:pt>
                <c:pt idx="608">
                  <c:v>39900</c:v>
                </c:pt>
                <c:pt idx="609">
                  <c:v>39950</c:v>
                </c:pt>
                <c:pt idx="610">
                  <c:v>40000</c:v>
                </c:pt>
                <c:pt idx="611">
                  <c:v>40050</c:v>
                </c:pt>
                <c:pt idx="612">
                  <c:v>40100</c:v>
                </c:pt>
                <c:pt idx="613">
                  <c:v>40150</c:v>
                </c:pt>
                <c:pt idx="614">
                  <c:v>40200</c:v>
                </c:pt>
                <c:pt idx="615">
                  <c:v>40250</c:v>
                </c:pt>
                <c:pt idx="616">
                  <c:v>40300</c:v>
                </c:pt>
                <c:pt idx="617">
                  <c:v>40350</c:v>
                </c:pt>
                <c:pt idx="618">
                  <c:v>40400</c:v>
                </c:pt>
                <c:pt idx="619">
                  <c:v>40450</c:v>
                </c:pt>
                <c:pt idx="620">
                  <c:v>40500</c:v>
                </c:pt>
                <c:pt idx="621">
                  <c:v>40550</c:v>
                </c:pt>
                <c:pt idx="622">
                  <c:v>40600</c:v>
                </c:pt>
                <c:pt idx="623">
                  <c:v>40650</c:v>
                </c:pt>
                <c:pt idx="624">
                  <c:v>40700</c:v>
                </c:pt>
                <c:pt idx="625">
                  <c:v>40750</c:v>
                </c:pt>
                <c:pt idx="626">
                  <c:v>40800</c:v>
                </c:pt>
                <c:pt idx="627">
                  <c:v>40850</c:v>
                </c:pt>
                <c:pt idx="628">
                  <c:v>40900</c:v>
                </c:pt>
                <c:pt idx="629">
                  <c:v>40950</c:v>
                </c:pt>
                <c:pt idx="630">
                  <c:v>41000</c:v>
                </c:pt>
                <c:pt idx="631">
                  <c:v>41050</c:v>
                </c:pt>
                <c:pt idx="632">
                  <c:v>41100</c:v>
                </c:pt>
                <c:pt idx="633">
                  <c:v>41150</c:v>
                </c:pt>
                <c:pt idx="634">
                  <c:v>41200</c:v>
                </c:pt>
                <c:pt idx="635">
                  <c:v>41250</c:v>
                </c:pt>
                <c:pt idx="636">
                  <c:v>41300</c:v>
                </c:pt>
                <c:pt idx="637">
                  <c:v>41350</c:v>
                </c:pt>
                <c:pt idx="638">
                  <c:v>41400</c:v>
                </c:pt>
                <c:pt idx="639">
                  <c:v>41450</c:v>
                </c:pt>
                <c:pt idx="640">
                  <c:v>41500</c:v>
                </c:pt>
                <c:pt idx="641">
                  <c:v>41550</c:v>
                </c:pt>
                <c:pt idx="642">
                  <c:v>41600</c:v>
                </c:pt>
                <c:pt idx="643">
                  <c:v>41650</c:v>
                </c:pt>
                <c:pt idx="644">
                  <c:v>41700</c:v>
                </c:pt>
                <c:pt idx="645">
                  <c:v>41750</c:v>
                </c:pt>
                <c:pt idx="646">
                  <c:v>41800</c:v>
                </c:pt>
                <c:pt idx="647">
                  <c:v>41850</c:v>
                </c:pt>
                <c:pt idx="648">
                  <c:v>41900</c:v>
                </c:pt>
                <c:pt idx="649">
                  <c:v>41950</c:v>
                </c:pt>
                <c:pt idx="650">
                  <c:v>42000</c:v>
                </c:pt>
                <c:pt idx="651">
                  <c:v>42050</c:v>
                </c:pt>
                <c:pt idx="652">
                  <c:v>42100</c:v>
                </c:pt>
                <c:pt idx="653">
                  <c:v>42150</c:v>
                </c:pt>
                <c:pt idx="654">
                  <c:v>42200</c:v>
                </c:pt>
                <c:pt idx="655">
                  <c:v>42250</c:v>
                </c:pt>
                <c:pt idx="656">
                  <c:v>42300</c:v>
                </c:pt>
                <c:pt idx="657">
                  <c:v>42350</c:v>
                </c:pt>
                <c:pt idx="658">
                  <c:v>42400</c:v>
                </c:pt>
                <c:pt idx="659">
                  <c:v>42450</c:v>
                </c:pt>
                <c:pt idx="660">
                  <c:v>42500</c:v>
                </c:pt>
                <c:pt idx="661">
                  <c:v>42550</c:v>
                </c:pt>
                <c:pt idx="662">
                  <c:v>42600</c:v>
                </c:pt>
                <c:pt idx="663">
                  <c:v>42650</c:v>
                </c:pt>
                <c:pt idx="664">
                  <c:v>42700</c:v>
                </c:pt>
                <c:pt idx="665">
                  <c:v>42750</c:v>
                </c:pt>
                <c:pt idx="666">
                  <c:v>42800</c:v>
                </c:pt>
                <c:pt idx="667">
                  <c:v>42850</c:v>
                </c:pt>
                <c:pt idx="668">
                  <c:v>42900</c:v>
                </c:pt>
                <c:pt idx="669">
                  <c:v>42950</c:v>
                </c:pt>
                <c:pt idx="670">
                  <c:v>43000</c:v>
                </c:pt>
                <c:pt idx="671">
                  <c:v>43050</c:v>
                </c:pt>
                <c:pt idx="672">
                  <c:v>43100</c:v>
                </c:pt>
                <c:pt idx="673">
                  <c:v>43150</c:v>
                </c:pt>
                <c:pt idx="674">
                  <c:v>43200</c:v>
                </c:pt>
                <c:pt idx="675">
                  <c:v>43250</c:v>
                </c:pt>
                <c:pt idx="676">
                  <c:v>43300</c:v>
                </c:pt>
                <c:pt idx="677">
                  <c:v>43350</c:v>
                </c:pt>
                <c:pt idx="678">
                  <c:v>43400</c:v>
                </c:pt>
                <c:pt idx="679">
                  <c:v>43450</c:v>
                </c:pt>
                <c:pt idx="680">
                  <c:v>43500</c:v>
                </c:pt>
                <c:pt idx="681">
                  <c:v>43550</c:v>
                </c:pt>
                <c:pt idx="682">
                  <c:v>43600</c:v>
                </c:pt>
                <c:pt idx="683">
                  <c:v>43650</c:v>
                </c:pt>
                <c:pt idx="684">
                  <c:v>43700</c:v>
                </c:pt>
                <c:pt idx="685">
                  <c:v>43750</c:v>
                </c:pt>
                <c:pt idx="686">
                  <c:v>43800</c:v>
                </c:pt>
                <c:pt idx="687">
                  <c:v>43850</c:v>
                </c:pt>
                <c:pt idx="688">
                  <c:v>43900</c:v>
                </c:pt>
                <c:pt idx="689">
                  <c:v>43950</c:v>
                </c:pt>
                <c:pt idx="690">
                  <c:v>44000</c:v>
                </c:pt>
                <c:pt idx="691">
                  <c:v>44050</c:v>
                </c:pt>
                <c:pt idx="692">
                  <c:v>44100</c:v>
                </c:pt>
                <c:pt idx="693">
                  <c:v>44150</c:v>
                </c:pt>
                <c:pt idx="694">
                  <c:v>44200</c:v>
                </c:pt>
                <c:pt idx="695">
                  <c:v>44250</c:v>
                </c:pt>
                <c:pt idx="696">
                  <c:v>44300</c:v>
                </c:pt>
                <c:pt idx="697">
                  <c:v>44350</c:v>
                </c:pt>
                <c:pt idx="698">
                  <c:v>44400</c:v>
                </c:pt>
                <c:pt idx="699">
                  <c:v>44450</c:v>
                </c:pt>
                <c:pt idx="700">
                  <c:v>44500</c:v>
                </c:pt>
                <c:pt idx="701">
                  <c:v>44550</c:v>
                </c:pt>
                <c:pt idx="702">
                  <c:v>44600</c:v>
                </c:pt>
                <c:pt idx="703">
                  <c:v>44650</c:v>
                </c:pt>
                <c:pt idx="704">
                  <c:v>44700</c:v>
                </c:pt>
                <c:pt idx="705">
                  <c:v>44750</c:v>
                </c:pt>
                <c:pt idx="706">
                  <c:v>44800</c:v>
                </c:pt>
                <c:pt idx="707">
                  <c:v>44850</c:v>
                </c:pt>
                <c:pt idx="708">
                  <c:v>44900</c:v>
                </c:pt>
                <c:pt idx="709">
                  <c:v>44950</c:v>
                </c:pt>
                <c:pt idx="710">
                  <c:v>45000</c:v>
                </c:pt>
                <c:pt idx="711">
                  <c:v>45050</c:v>
                </c:pt>
                <c:pt idx="712">
                  <c:v>45100</c:v>
                </c:pt>
                <c:pt idx="713">
                  <c:v>45150</c:v>
                </c:pt>
                <c:pt idx="714">
                  <c:v>45200</c:v>
                </c:pt>
                <c:pt idx="715">
                  <c:v>45250</c:v>
                </c:pt>
                <c:pt idx="716">
                  <c:v>45300</c:v>
                </c:pt>
                <c:pt idx="717">
                  <c:v>45350</c:v>
                </c:pt>
                <c:pt idx="718">
                  <c:v>45400</c:v>
                </c:pt>
                <c:pt idx="719">
                  <c:v>45450</c:v>
                </c:pt>
                <c:pt idx="720">
                  <c:v>45500</c:v>
                </c:pt>
                <c:pt idx="721">
                  <c:v>45550</c:v>
                </c:pt>
                <c:pt idx="722">
                  <c:v>45600</c:v>
                </c:pt>
                <c:pt idx="723">
                  <c:v>45650</c:v>
                </c:pt>
                <c:pt idx="724">
                  <c:v>45700</c:v>
                </c:pt>
                <c:pt idx="725">
                  <c:v>45750</c:v>
                </c:pt>
                <c:pt idx="726">
                  <c:v>45800</c:v>
                </c:pt>
                <c:pt idx="727">
                  <c:v>45850</c:v>
                </c:pt>
                <c:pt idx="728">
                  <c:v>45900</c:v>
                </c:pt>
                <c:pt idx="729">
                  <c:v>45950</c:v>
                </c:pt>
                <c:pt idx="730">
                  <c:v>46000</c:v>
                </c:pt>
                <c:pt idx="731">
                  <c:v>46050</c:v>
                </c:pt>
                <c:pt idx="732">
                  <c:v>46100</c:v>
                </c:pt>
                <c:pt idx="733">
                  <c:v>46150</c:v>
                </c:pt>
                <c:pt idx="734">
                  <c:v>46200</c:v>
                </c:pt>
                <c:pt idx="735">
                  <c:v>46250</c:v>
                </c:pt>
                <c:pt idx="736">
                  <c:v>46300</c:v>
                </c:pt>
                <c:pt idx="737">
                  <c:v>46350</c:v>
                </c:pt>
                <c:pt idx="738">
                  <c:v>46400</c:v>
                </c:pt>
                <c:pt idx="739">
                  <c:v>46450</c:v>
                </c:pt>
                <c:pt idx="740">
                  <c:v>46500</c:v>
                </c:pt>
                <c:pt idx="741">
                  <c:v>46550</c:v>
                </c:pt>
                <c:pt idx="742">
                  <c:v>46600</c:v>
                </c:pt>
                <c:pt idx="743">
                  <c:v>46650</c:v>
                </c:pt>
                <c:pt idx="744">
                  <c:v>46700</c:v>
                </c:pt>
                <c:pt idx="745">
                  <c:v>46750</c:v>
                </c:pt>
                <c:pt idx="746">
                  <c:v>46800</c:v>
                </c:pt>
                <c:pt idx="747">
                  <c:v>46850</c:v>
                </c:pt>
                <c:pt idx="748">
                  <c:v>46900</c:v>
                </c:pt>
                <c:pt idx="749">
                  <c:v>46950</c:v>
                </c:pt>
                <c:pt idx="750">
                  <c:v>47000</c:v>
                </c:pt>
                <c:pt idx="751">
                  <c:v>47050</c:v>
                </c:pt>
                <c:pt idx="752">
                  <c:v>47100</c:v>
                </c:pt>
                <c:pt idx="753">
                  <c:v>47150</c:v>
                </c:pt>
                <c:pt idx="754">
                  <c:v>47200</c:v>
                </c:pt>
                <c:pt idx="755">
                  <c:v>47250</c:v>
                </c:pt>
                <c:pt idx="756">
                  <c:v>47300</c:v>
                </c:pt>
                <c:pt idx="757">
                  <c:v>47350</c:v>
                </c:pt>
                <c:pt idx="758">
                  <c:v>47400</c:v>
                </c:pt>
                <c:pt idx="759">
                  <c:v>47450</c:v>
                </c:pt>
                <c:pt idx="760">
                  <c:v>47500</c:v>
                </c:pt>
                <c:pt idx="761">
                  <c:v>47550</c:v>
                </c:pt>
                <c:pt idx="762">
                  <c:v>47600</c:v>
                </c:pt>
                <c:pt idx="763">
                  <c:v>47650</c:v>
                </c:pt>
                <c:pt idx="764">
                  <c:v>47700</c:v>
                </c:pt>
                <c:pt idx="765">
                  <c:v>47750</c:v>
                </c:pt>
                <c:pt idx="766">
                  <c:v>47800</c:v>
                </c:pt>
                <c:pt idx="767">
                  <c:v>47850</c:v>
                </c:pt>
                <c:pt idx="768">
                  <c:v>47900</c:v>
                </c:pt>
                <c:pt idx="769">
                  <c:v>47950</c:v>
                </c:pt>
                <c:pt idx="770">
                  <c:v>48000</c:v>
                </c:pt>
                <c:pt idx="771">
                  <c:v>48050</c:v>
                </c:pt>
                <c:pt idx="772">
                  <c:v>48100</c:v>
                </c:pt>
                <c:pt idx="773">
                  <c:v>48150</c:v>
                </c:pt>
                <c:pt idx="774">
                  <c:v>48200</c:v>
                </c:pt>
                <c:pt idx="775">
                  <c:v>48250</c:v>
                </c:pt>
                <c:pt idx="776">
                  <c:v>48300</c:v>
                </c:pt>
                <c:pt idx="777">
                  <c:v>48350</c:v>
                </c:pt>
                <c:pt idx="778">
                  <c:v>48400</c:v>
                </c:pt>
                <c:pt idx="779">
                  <c:v>48450</c:v>
                </c:pt>
                <c:pt idx="780">
                  <c:v>48500</c:v>
                </c:pt>
                <c:pt idx="781">
                  <c:v>48550</c:v>
                </c:pt>
                <c:pt idx="782">
                  <c:v>48600</c:v>
                </c:pt>
                <c:pt idx="783">
                  <c:v>48650</c:v>
                </c:pt>
                <c:pt idx="784">
                  <c:v>48700</c:v>
                </c:pt>
                <c:pt idx="785">
                  <c:v>48750</c:v>
                </c:pt>
                <c:pt idx="786">
                  <c:v>48800</c:v>
                </c:pt>
                <c:pt idx="787">
                  <c:v>48850</c:v>
                </c:pt>
                <c:pt idx="788">
                  <c:v>48900</c:v>
                </c:pt>
                <c:pt idx="789">
                  <c:v>48950</c:v>
                </c:pt>
                <c:pt idx="790">
                  <c:v>49000</c:v>
                </c:pt>
                <c:pt idx="791">
                  <c:v>49050</c:v>
                </c:pt>
                <c:pt idx="792">
                  <c:v>49100</c:v>
                </c:pt>
                <c:pt idx="793">
                  <c:v>49150</c:v>
                </c:pt>
                <c:pt idx="794">
                  <c:v>49200</c:v>
                </c:pt>
                <c:pt idx="795">
                  <c:v>49250</c:v>
                </c:pt>
                <c:pt idx="796">
                  <c:v>49300</c:v>
                </c:pt>
                <c:pt idx="797">
                  <c:v>49350</c:v>
                </c:pt>
                <c:pt idx="798">
                  <c:v>49400</c:v>
                </c:pt>
                <c:pt idx="799">
                  <c:v>49450</c:v>
                </c:pt>
                <c:pt idx="800">
                  <c:v>49500</c:v>
                </c:pt>
                <c:pt idx="801">
                  <c:v>49550</c:v>
                </c:pt>
                <c:pt idx="802">
                  <c:v>49600</c:v>
                </c:pt>
                <c:pt idx="803">
                  <c:v>49650</c:v>
                </c:pt>
                <c:pt idx="804">
                  <c:v>49700</c:v>
                </c:pt>
                <c:pt idx="805">
                  <c:v>49750</c:v>
                </c:pt>
                <c:pt idx="806">
                  <c:v>49800</c:v>
                </c:pt>
                <c:pt idx="807">
                  <c:v>49850</c:v>
                </c:pt>
                <c:pt idx="808">
                  <c:v>49900</c:v>
                </c:pt>
                <c:pt idx="809">
                  <c:v>49950</c:v>
                </c:pt>
                <c:pt idx="810">
                  <c:v>50000</c:v>
                </c:pt>
                <c:pt idx="811">
                  <c:v>50050</c:v>
                </c:pt>
                <c:pt idx="812">
                  <c:v>50100</c:v>
                </c:pt>
                <c:pt idx="813">
                  <c:v>50150</c:v>
                </c:pt>
                <c:pt idx="814">
                  <c:v>50200</c:v>
                </c:pt>
                <c:pt idx="815">
                  <c:v>50250</c:v>
                </c:pt>
                <c:pt idx="816">
                  <c:v>50300</c:v>
                </c:pt>
                <c:pt idx="817">
                  <c:v>50350</c:v>
                </c:pt>
                <c:pt idx="818">
                  <c:v>50400</c:v>
                </c:pt>
                <c:pt idx="819">
                  <c:v>50450</c:v>
                </c:pt>
                <c:pt idx="820">
                  <c:v>50500</c:v>
                </c:pt>
                <c:pt idx="821">
                  <c:v>50550</c:v>
                </c:pt>
                <c:pt idx="822">
                  <c:v>50600</c:v>
                </c:pt>
                <c:pt idx="823">
                  <c:v>50650</c:v>
                </c:pt>
                <c:pt idx="824">
                  <c:v>50700</c:v>
                </c:pt>
                <c:pt idx="825">
                  <c:v>50750</c:v>
                </c:pt>
                <c:pt idx="826">
                  <c:v>50800</c:v>
                </c:pt>
                <c:pt idx="827">
                  <c:v>50850</c:v>
                </c:pt>
                <c:pt idx="828">
                  <c:v>50900</c:v>
                </c:pt>
                <c:pt idx="829">
                  <c:v>50950</c:v>
                </c:pt>
                <c:pt idx="830">
                  <c:v>51000</c:v>
                </c:pt>
                <c:pt idx="831">
                  <c:v>51050</c:v>
                </c:pt>
                <c:pt idx="832">
                  <c:v>51100</c:v>
                </c:pt>
                <c:pt idx="833">
                  <c:v>51150</c:v>
                </c:pt>
                <c:pt idx="834">
                  <c:v>51200</c:v>
                </c:pt>
                <c:pt idx="835">
                  <c:v>51250</c:v>
                </c:pt>
                <c:pt idx="836">
                  <c:v>51300</c:v>
                </c:pt>
                <c:pt idx="837">
                  <c:v>51350</c:v>
                </c:pt>
                <c:pt idx="838">
                  <c:v>51400</c:v>
                </c:pt>
                <c:pt idx="839">
                  <c:v>51450</c:v>
                </c:pt>
                <c:pt idx="840">
                  <c:v>51500</c:v>
                </c:pt>
                <c:pt idx="841">
                  <c:v>51550</c:v>
                </c:pt>
                <c:pt idx="842">
                  <c:v>51600</c:v>
                </c:pt>
                <c:pt idx="843">
                  <c:v>51650</c:v>
                </c:pt>
                <c:pt idx="844">
                  <c:v>51700</c:v>
                </c:pt>
                <c:pt idx="845">
                  <c:v>51750</c:v>
                </c:pt>
                <c:pt idx="846">
                  <c:v>51800</c:v>
                </c:pt>
                <c:pt idx="847">
                  <c:v>51850</c:v>
                </c:pt>
                <c:pt idx="848">
                  <c:v>51900</c:v>
                </c:pt>
                <c:pt idx="849">
                  <c:v>51950</c:v>
                </c:pt>
                <c:pt idx="850">
                  <c:v>52000</c:v>
                </c:pt>
                <c:pt idx="851">
                  <c:v>52050</c:v>
                </c:pt>
                <c:pt idx="852">
                  <c:v>52100</c:v>
                </c:pt>
                <c:pt idx="853">
                  <c:v>52150</c:v>
                </c:pt>
                <c:pt idx="854">
                  <c:v>52200</c:v>
                </c:pt>
                <c:pt idx="855">
                  <c:v>52250</c:v>
                </c:pt>
                <c:pt idx="856">
                  <c:v>52300</c:v>
                </c:pt>
                <c:pt idx="857">
                  <c:v>52350</c:v>
                </c:pt>
                <c:pt idx="858">
                  <c:v>52400</c:v>
                </c:pt>
                <c:pt idx="859">
                  <c:v>52450</c:v>
                </c:pt>
                <c:pt idx="860">
                  <c:v>52500</c:v>
                </c:pt>
                <c:pt idx="861">
                  <c:v>52550</c:v>
                </c:pt>
                <c:pt idx="862">
                  <c:v>52600</c:v>
                </c:pt>
                <c:pt idx="863">
                  <c:v>52650</c:v>
                </c:pt>
                <c:pt idx="864">
                  <c:v>52700</c:v>
                </c:pt>
                <c:pt idx="865">
                  <c:v>52750</c:v>
                </c:pt>
                <c:pt idx="866">
                  <c:v>52800</c:v>
                </c:pt>
                <c:pt idx="867">
                  <c:v>52850</c:v>
                </c:pt>
                <c:pt idx="868">
                  <c:v>52900</c:v>
                </c:pt>
                <c:pt idx="869">
                  <c:v>52950</c:v>
                </c:pt>
                <c:pt idx="870">
                  <c:v>53000</c:v>
                </c:pt>
                <c:pt idx="871">
                  <c:v>53050</c:v>
                </c:pt>
                <c:pt idx="872">
                  <c:v>53100</c:v>
                </c:pt>
                <c:pt idx="873">
                  <c:v>53150</c:v>
                </c:pt>
                <c:pt idx="874">
                  <c:v>53200</c:v>
                </c:pt>
                <c:pt idx="875">
                  <c:v>53250</c:v>
                </c:pt>
                <c:pt idx="876">
                  <c:v>53300</c:v>
                </c:pt>
                <c:pt idx="877">
                  <c:v>53350</c:v>
                </c:pt>
                <c:pt idx="878">
                  <c:v>53400</c:v>
                </c:pt>
                <c:pt idx="879">
                  <c:v>53450</c:v>
                </c:pt>
                <c:pt idx="880">
                  <c:v>53500</c:v>
                </c:pt>
                <c:pt idx="881">
                  <c:v>53550</c:v>
                </c:pt>
                <c:pt idx="882">
                  <c:v>53600</c:v>
                </c:pt>
                <c:pt idx="883">
                  <c:v>53650</c:v>
                </c:pt>
                <c:pt idx="884">
                  <c:v>53700</c:v>
                </c:pt>
                <c:pt idx="885">
                  <c:v>53750</c:v>
                </c:pt>
                <c:pt idx="886">
                  <c:v>53800</c:v>
                </c:pt>
                <c:pt idx="887">
                  <c:v>53850</c:v>
                </c:pt>
                <c:pt idx="888">
                  <c:v>53900</c:v>
                </c:pt>
                <c:pt idx="889">
                  <c:v>53950</c:v>
                </c:pt>
                <c:pt idx="890">
                  <c:v>54000</c:v>
                </c:pt>
                <c:pt idx="891">
                  <c:v>54050</c:v>
                </c:pt>
                <c:pt idx="892">
                  <c:v>54100</c:v>
                </c:pt>
                <c:pt idx="893">
                  <c:v>54150</c:v>
                </c:pt>
                <c:pt idx="894">
                  <c:v>54200</c:v>
                </c:pt>
                <c:pt idx="895">
                  <c:v>54250</c:v>
                </c:pt>
                <c:pt idx="896">
                  <c:v>54300</c:v>
                </c:pt>
                <c:pt idx="897">
                  <c:v>54350</c:v>
                </c:pt>
                <c:pt idx="898">
                  <c:v>54400</c:v>
                </c:pt>
                <c:pt idx="899">
                  <c:v>54450</c:v>
                </c:pt>
                <c:pt idx="900">
                  <c:v>54500</c:v>
                </c:pt>
                <c:pt idx="901">
                  <c:v>54550</c:v>
                </c:pt>
                <c:pt idx="902">
                  <c:v>54600</c:v>
                </c:pt>
                <c:pt idx="903">
                  <c:v>54650</c:v>
                </c:pt>
                <c:pt idx="904">
                  <c:v>54700</c:v>
                </c:pt>
                <c:pt idx="905">
                  <c:v>54750</c:v>
                </c:pt>
                <c:pt idx="906">
                  <c:v>54800</c:v>
                </c:pt>
                <c:pt idx="907">
                  <c:v>54850</c:v>
                </c:pt>
                <c:pt idx="908">
                  <c:v>54900</c:v>
                </c:pt>
                <c:pt idx="909">
                  <c:v>54950</c:v>
                </c:pt>
                <c:pt idx="910">
                  <c:v>55000</c:v>
                </c:pt>
                <c:pt idx="911">
                  <c:v>55050</c:v>
                </c:pt>
                <c:pt idx="912">
                  <c:v>55100</c:v>
                </c:pt>
                <c:pt idx="913">
                  <c:v>55150</c:v>
                </c:pt>
                <c:pt idx="914">
                  <c:v>55200</c:v>
                </c:pt>
                <c:pt idx="915">
                  <c:v>55250</c:v>
                </c:pt>
                <c:pt idx="916">
                  <c:v>55300</c:v>
                </c:pt>
                <c:pt idx="917">
                  <c:v>55350</c:v>
                </c:pt>
                <c:pt idx="918">
                  <c:v>55400</c:v>
                </c:pt>
                <c:pt idx="919">
                  <c:v>55450</c:v>
                </c:pt>
                <c:pt idx="920">
                  <c:v>55500</c:v>
                </c:pt>
                <c:pt idx="921">
                  <c:v>55550</c:v>
                </c:pt>
                <c:pt idx="922">
                  <c:v>55600</c:v>
                </c:pt>
                <c:pt idx="923">
                  <c:v>55650</c:v>
                </c:pt>
                <c:pt idx="924">
                  <c:v>55700</c:v>
                </c:pt>
                <c:pt idx="925">
                  <c:v>55750</c:v>
                </c:pt>
                <c:pt idx="926">
                  <c:v>55800</c:v>
                </c:pt>
                <c:pt idx="927">
                  <c:v>55850</c:v>
                </c:pt>
                <c:pt idx="928">
                  <c:v>55900</c:v>
                </c:pt>
                <c:pt idx="929">
                  <c:v>55950</c:v>
                </c:pt>
                <c:pt idx="930">
                  <c:v>56000</c:v>
                </c:pt>
                <c:pt idx="931">
                  <c:v>56050</c:v>
                </c:pt>
                <c:pt idx="932">
                  <c:v>56100</c:v>
                </c:pt>
                <c:pt idx="933">
                  <c:v>56150</c:v>
                </c:pt>
                <c:pt idx="934">
                  <c:v>56200</c:v>
                </c:pt>
                <c:pt idx="935">
                  <c:v>56250</c:v>
                </c:pt>
                <c:pt idx="936">
                  <c:v>56300</c:v>
                </c:pt>
                <c:pt idx="937">
                  <c:v>56350</c:v>
                </c:pt>
                <c:pt idx="938">
                  <c:v>56400</c:v>
                </c:pt>
                <c:pt idx="939">
                  <c:v>56450</c:v>
                </c:pt>
                <c:pt idx="940">
                  <c:v>56500</c:v>
                </c:pt>
                <c:pt idx="941">
                  <c:v>56550</c:v>
                </c:pt>
                <c:pt idx="942">
                  <c:v>56600</c:v>
                </c:pt>
                <c:pt idx="943">
                  <c:v>56650</c:v>
                </c:pt>
                <c:pt idx="944">
                  <c:v>56700</c:v>
                </c:pt>
                <c:pt idx="945">
                  <c:v>56750</c:v>
                </c:pt>
                <c:pt idx="946">
                  <c:v>56800</c:v>
                </c:pt>
                <c:pt idx="947">
                  <c:v>56850</c:v>
                </c:pt>
                <c:pt idx="948">
                  <c:v>56900</c:v>
                </c:pt>
                <c:pt idx="949">
                  <c:v>56950</c:v>
                </c:pt>
                <c:pt idx="950">
                  <c:v>57000</c:v>
                </c:pt>
                <c:pt idx="951">
                  <c:v>57050</c:v>
                </c:pt>
                <c:pt idx="952">
                  <c:v>57100</c:v>
                </c:pt>
                <c:pt idx="953">
                  <c:v>57150</c:v>
                </c:pt>
                <c:pt idx="954">
                  <c:v>57200</c:v>
                </c:pt>
                <c:pt idx="955">
                  <c:v>57250</c:v>
                </c:pt>
                <c:pt idx="956">
                  <c:v>57300</c:v>
                </c:pt>
                <c:pt idx="957">
                  <c:v>57350</c:v>
                </c:pt>
                <c:pt idx="958">
                  <c:v>57400</c:v>
                </c:pt>
                <c:pt idx="959">
                  <c:v>57450</c:v>
                </c:pt>
                <c:pt idx="960">
                  <c:v>57500</c:v>
                </c:pt>
                <c:pt idx="961">
                  <c:v>57550</c:v>
                </c:pt>
                <c:pt idx="962">
                  <c:v>57600</c:v>
                </c:pt>
                <c:pt idx="963">
                  <c:v>57650</c:v>
                </c:pt>
                <c:pt idx="964">
                  <c:v>57700</c:v>
                </c:pt>
                <c:pt idx="965">
                  <c:v>57750</c:v>
                </c:pt>
                <c:pt idx="966">
                  <c:v>57800</c:v>
                </c:pt>
                <c:pt idx="967">
                  <c:v>57850</c:v>
                </c:pt>
                <c:pt idx="968">
                  <c:v>57900</c:v>
                </c:pt>
                <c:pt idx="969">
                  <c:v>57950</c:v>
                </c:pt>
                <c:pt idx="970">
                  <c:v>58000</c:v>
                </c:pt>
                <c:pt idx="971">
                  <c:v>58050</c:v>
                </c:pt>
                <c:pt idx="972">
                  <c:v>58100</c:v>
                </c:pt>
                <c:pt idx="973">
                  <c:v>58150</c:v>
                </c:pt>
                <c:pt idx="974">
                  <c:v>58200</c:v>
                </c:pt>
                <c:pt idx="975">
                  <c:v>58250</c:v>
                </c:pt>
                <c:pt idx="976">
                  <c:v>58300</c:v>
                </c:pt>
                <c:pt idx="977">
                  <c:v>58350</c:v>
                </c:pt>
                <c:pt idx="978">
                  <c:v>58400</c:v>
                </c:pt>
                <c:pt idx="979">
                  <c:v>58450</c:v>
                </c:pt>
                <c:pt idx="980">
                  <c:v>58500</c:v>
                </c:pt>
                <c:pt idx="981">
                  <c:v>58550</c:v>
                </c:pt>
                <c:pt idx="982">
                  <c:v>58600</c:v>
                </c:pt>
                <c:pt idx="983">
                  <c:v>58650</c:v>
                </c:pt>
                <c:pt idx="984">
                  <c:v>58700</c:v>
                </c:pt>
                <c:pt idx="985">
                  <c:v>58750</c:v>
                </c:pt>
                <c:pt idx="986">
                  <c:v>58800</c:v>
                </c:pt>
                <c:pt idx="987">
                  <c:v>58850</c:v>
                </c:pt>
                <c:pt idx="988">
                  <c:v>58900</c:v>
                </c:pt>
                <c:pt idx="989">
                  <c:v>58950</c:v>
                </c:pt>
                <c:pt idx="990">
                  <c:v>59000</c:v>
                </c:pt>
                <c:pt idx="991">
                  <c:v>59050</c:v>
                </c:pt>
                <c:pt idx="992">
                  <c:v>59100</c:v>
                </c:pt>
                <c:pt idx="993">
                  <c:v>59150</c:v>
                </c:pt>
                <c:pt idx="994">
                  <c:v>59200</c:v>
                </c:pt>
                <c:pt idx="995">
                  <c:v>59250</c:v>
                </c:pt>
                <c:pt idx="996">
                  <c:v>59300</c:v>
                </c:pt>
                <c:pt idx="997">
                  <c:v>59350</c:v>
                </c:pt>
                <c:pt idx="998">
                  <c:v>59400</c:v>
                </c:pt>
                <c:pt idx="999">
                  <c:v>59450</c:v>
                </c:pt>
                <c:pt idx="1000">
                  <c:v>59500</c:v>
                </c:pt>
                <c:pt idx="1001">
                  <c:v>59550</c:v>
                </c:pt>
                <c:pt idx="1002">
                  <c:v>59600</c:v>
                </c:pt>
                <c:pt idx="1003">
                  <c:v>59650</c:v>
                </c:pt>
                <c:pt idx="1004">
                  <c:v>59700</c:v>
                </c:pt>
                <c:pt idx="1005">
                  <c:v>59750</c:v>
                </c:pt>
                <c:pt idx="1006">
                  <c:v>59800</c:v>
                </c:pt>
                <c:pt idx="1007">
                  <c:v>59850</c:v>
                </c:pt>
                <c:pt idx="1008">
                  <c:v>59900</c:v>
                </c:pt>
                <c:pt idx="1009">
                  <c:v>59950</c:v>
                </c:pt>
                <c:pt idx="1010">
                  <c:v>60000</c:v>
                </c:pt>
                <c:pt idx="1011">
                  <c:v>60050</c:v>
                </c:pt>
                <c:pt idx="1012">
                  <c:v>60100</c:v>
                </c:pt>
                <c:pt idx="1013">
                  <c:v>60150</c:v>
                </c:pt>
                <c:pt idx="1014">
                  <c:v>60200</c:v>
                </c:pt>
              </c:numCache>
            </c:numRef>
          </c:xVal>
          <c:yVal>
            <c:numRef>
              <c:f>黒体のフラックス分布関数!$G$14:$G$1028</c:f>
              <c:numCache>
                <c:formatCode>0_ </c:formatCode>
                <c:ptCount val="1015"/>
                <c:pt idx="0">
                  <c:v>0.32145858162274105</c:v>
                </c:pt>
                <c:pt idx="1">
                  <c:v>613358397.06157923</c:v>
                </c:pt>
                <c:pt idx="2">
                  <c:v>318056643272.77356</c:v>
                </c:pt>
                <c:pt idx="3">
                  <c:v>4736262115865.3242</c:v>
                </c:pt>
                <c:pt idx="4">
                  <c:v>18598541818284.539</c:v>
                </c:pt>
                <c:pt idx="5">
                  <c:v>39148145378542.109</c:v>
                </c:pt>
                <c:pt idx="6">
                  <c:v>59133500697049.016</c:v>
                </c:pt>
                <c:pt idx="7">
                  <c:v>73721364487648.797</c:v>
                </c:pt>
                <c:pt idx="8">
                  <c:v>81715640368392.625</c:v>
                </c:pt>
                <c:pt idx="9">
                  <c:v>84040895177250.672</c:v>
                </c:pt>
                <c:pt idx="10">
                  <c:v>26262779.742890853</c:v>
                </c:pt>
                <c:pt idx="11">
                  <c:v>13030433784.544571</c:v>
                </c:pt>
                <c:pt idx="12">
                  <c:v>12782452095.326492</c:v>
                </c:pt>
                <c:pt idx="13">
                  <c:v>12540338813.053978</c:v>
                </c:pt>
                <c:pt idx="14">
                  <c:v>12303928155.187439</c:v>
                </c:pt>
                <c:pt idx="15">
                  <c:v>12073059774.786472</c:v>
                </c:pt>
                <c:pt idx="16">
                  <c:v>11847578557.882847</c:v>
                </c:pt>
                <c:pt idx="17">
                  <c:v>11627334429.307186</c:v>
                </c:pt>
                <c:pt idx="18">
                  <c:v>11412182166.579733</c:v>
                </c:pt>
                <c:pt idx="19">
                  <c:v>11201981221.494884</c:v>
                </c:pt>
                <c:pt idx="20">
                  <c:v>10996595549.047871</c:v>
                </c:pt>
                <c:pt idx="21">
                  <c:v>10795893443.369678</c:v>
                </c:pt>
                <c:pt idx="22">
                  <c:v>10599747380.352667</c:v>
                </c:pt>
                <c:pt idx="23">
                  <c:v>10408033866.665394</c:v>
                </c:pt>
                <c:pt idx="24">
                  <c:v>10220633294.869688</c:v>
                </c:pt>
                <c:pt idx="25">
                  <c:v>10037429804.367466</c:v>
                </c:pt>
                <c:pt idx="26">
                  <c:v>9858311147.9178448</c:v>
                </c:pt>
                <c:pt idx="27">
                  <c:v>9683168563.4778805</c:v>
                </c:pt>
                <c:pt idx="28">
                  <c:v>9511896651.1320839</c:v>
                </c:pt>
                <c:pt idx="29">
                  <c:v>9344393254.8874817</c:v>
                </c:pt>
                <c:pt idx="30">
                  <c:v>9180559349.1212559</c:v>
                </c:pt>
                <c:pt idx="31">
                  <c:v>9020298929.4788036</c:v>
                </c:pt>
                <c:pt idx="32">
                  <c:v>8863518908.0289783</c:v>
                </c:pt>
                <c:pt idx="33">
                  <c:v>8710129012.4931545</c:v>
                </c:pt>
                <c:pt idx="34">
                  <c:v>8560041689.3727865</c:v>
                </c:pt>
                <c:pt idx="35">
                  <c:v>8413172010.8089142</c:v>
                </c:pt>
                <c:pt idx="36">
                  <c:v>8269437585.0144472</c:v>
                </c:pt>
                <c:pt idx="37">
                  <c:v>8128758470.1277246</c:v>
                </c:pt>
                <c:pt idx="38">
                  <c:v>7991057091.3428783</c:v>
                </c:pt>
                <c:pt idx="39">
                  <c:v>7856258161.179039</c:v>
                </c:pt>
                <c:pt idx="40">
                  <c:v>7724288602.757</c:v>
                </c:pt>
                <c:pt idx="41">
                  <c:v>7595077475.9577885</c:v>
                </c:pt>
                <c:pt idx="42">
                  <c:v>7468555906.343483</c:v>
                </c:pt>
                <c:pt idx="43">
                  <c:v>7344657016.7259188</c:v>
                </c:pt>
                <c:pt idx="44">
                  <c:v>7223315861.2742548</c:v>
                </c:pt>
                <c:pt idx="45">
                  <c:v>7104469362.0571499</c:v>
                </c:pt>
                <c:pt idx="46">
                  <c:v>6988056247.9200668</c:v>
                </c:pt>
                <c:pt idx="47">
                  <c:v>6874016995.6026678</c:v>
                </c:pt>
                <c:pt idx="48">
                  <c:v>6762293773.0054741</c:v>
                </c:pt>
                <c:pt idx="49">
                  <c:v>6652830384.5190439</c:v>
                </c:pt>
                <c:pt idx="50">
                  <c:v>6545572218.3326206</c:v>
                </c:pt>
                <c:pt idx="51">
                  <c:v>6440466195.6430941</c:v>
                </c:pt>
                <c:pt idx="52">
                  <c:v>6337460721.6884089</c:v>
                </c:pt>
                <c:pt idx="53">
                  <c:v>6236505638.5328598</c:v>
                </c:pt>
                <c:pt idx="54">
                  <c:v>6137552179.5350485</c:v>
                </c:pt>
                <c:pt idx="55">
                  <c:v>6040552925.4320145</c:v>
                </c:pt>
                <c:pt idx="56">
                  <c:v>5945461761.9762459</c:v>
                </c:pt>
                <c:pt idx="57">
                  <c:v>5852233839.0646763</c:v>
                </c:pt>
                <c:pt idx="58">
                  <c:v>5760825531.3015566</c:v>
                </c:pt>
                <c:pt idx="59">
                  <c:v>5671194399.9396534</c:v>
                </c:pt>
                <c:pt idx="60">
                  <c:v>5583299156.1462908</c:v>
                </c:pt>
                <c:pt idx="61">
                  <c:v>5497099625.5434065</c:v>
                </c:pt>
                <c:pt idx="62">
                  <c:v>5412556713.9725494</c:v>
                </c:pt>
                <c:pt idx="63">
                  <c:v>5329632374.4381514</c:v>
                </c:pt>
                <c:pt idx="64">
                  <c:v>5248289575.1840801</c:v>
                </c:pt>
                <c:pt idx="65">
                  <c:v>5168492268.8605938</c:v>
                </c:pt>
                <c:pt idx="66">
                  <c:v>5090205362.7403469</c:v>
                </c:pt>
                <c:pt idx="67">
                  <c:v>5013394689.9441319</c:v>
                </c:pt>
                <c:pt idx="68">
                  <c:v>4938026981.6382694</c:v>
                </c:pt>
                <c:pt idx="69">
                  <c:v>4864069840.1675396</c:v>
                </c:pt>
                <c:pt idx="70">
                  <c:v>4791491713.0886602</c:v>
                </c:pt>
                <c:pt idx="71">
                  <c:v>4720261868.0709906</c:v>
                </c:pt>
                <c:pt idx="72">
                  <c:v>4650350368.6323957</c:v>
                </c:pt>
                <c:pt idx="73">
                  <c:v>4581728050.679513</c:v>
                </c:pt>
                <c:pt idx="74">
                  <c:v>4514366499.822876</c:v>
                </c:pt>
                <c:pt idx="75">
                  <c:v>4448238029.4386568</c:v>
                </c:pt>
                <c:pt idx="76">
                  <c:v>4383315659.4497032</c:v>
                </c:pt>
                <c:pt idx="77">
                  <c:v>4319573095.7999258</c:v>
                </c:pt>
                <c:pt idx="78">
                  <c:v>4256984710.5968041</c:v>
                </c:pt>
                <c:pt idx="79">
                  <c:v>4195525522.8980508</c:v>
                </c:pt>
                <c:pt idx="80">
                  <c:v>4135171180.1192803</c:v>
                </c:pt>
                <c:pt idx="81">
                  <c:v>4075897940.0404248</c:v>
                </c:pt>
                <c:pt idx="82">
                  <c:v>4017682653.3896251</c:v>
                </c:pt>
                <c:pt idx="83">
                  <c:v>3960502746.9840074</c:v>
                </c:pt>
                <c:pt idx="84">
                  <c:v>3904336207.4077029</c:v>
                </c:pt>
                <c:pt idx="85">
                  <c:v>3849161565.208128</c:v>
                </c:pt>
                <c:pt idx="86">
                  <c:v>3794957879.592308</c:v>
                </c:pt>
                <c:pt idx="87">
                  <c:v>3741704723.6057215</c:v>
                </c:pt>
                <c:pt idx="88">
                  <c:v>3689382169.7768974</c:v>
                </c:pt>
                <c:pt idx="89">
                  <c:v>3637970776.2114429</c:v>
                </c:pt>
                <c:pt idx="90">
                  <c:v>3587451573.1200242</c:v>
                </c:pt>
                <c:pt idx="91">
                  <c:v>3537806049.7652745</c:v>
                </c:pt>
                <c:pt idx="92">
                  <c:v>3489016141.8131962</c:v>
                </c:pt>
                <c:pt idx="93">
                  <c:v>3441064219.0752244</c:v>
                </c:pt>
                <c:pt idx="94">
                  <c:v>3393933073.6275263</c:v>
                </c:pt>
                <c:pt idx="95">
                  <c:v>3347605908.2947602</c:v>
                </c:pt>
                <c:pt idx="96">
                  <c:v>3302066325.4858484</c:v>
                </c:pt>
                <c:pt idx="97">
                  <c:v>3257298316.3699298</c:v>
                </c:pt>
                <c:pt idx="98">
                  <c:v>3213286250.380909</c:v>
                </c:pt>
                <c:pt idx="99">
                  <c:v>3170014865.03968</c:v>
                </c:pt>
                <c:pt idx="100">
                  <c:v>3127469256.0832825</c:v>
                </c:pt>
                <c:pt idx="101">
                  <c:v>3085634867.8907971</c:v>
                </c:pt>
                <c:pt idx="102">
                  <c:v>3044497484.1960807</c:v>
                </c:pt>
                <c:pt idx="103">
                  <c:v>3004043219.0778351</c:v>
                </c:pt>
                <c:pt idx="104">
                  <c:v>2964258508.2178321</c:v>
                </c:pt>
                <c:pt idx="105">
                  <c:v>2925130100.4184837</c:v>
                </c:pt>
                <c:pt idx="106">
                  <c:v>2886645049.3711791</c:v>
                </c:pt>
                <c:pt idx="107">
                  <c:v>2848790705.6672821</c:v>
                </c:pt>
                <c:pt idx="108">
                  <c:v>2811554709.0437365</c:v>
                </c:pt>
                <c:pt idx="109">
                  <c:v>2774924980.8557873</c:v>
                </c:pt>
                <c:pt idx="110">
                  <c:v>2738889716.7693281</c:v>
                </c:pt>
                <c:pt idx="111">
                  <c:v>2703437379.6658945</c:v>
                </c:pt>
                <c:pt idx="112">
                  <c:v>2668556692.7533422</c:v>
                </c:pt>
                <c:pt idx="113">
                  <c:v>2634236632.8757</c:v>
                </c:pt>
                <c:pt idx="114">
                  <c:v>2600466424.0157681</c:v>
                </c:pt>
                <c:pt idx="115">
                  <c:v>2567235530.9843116</c:v>
                </c:pt>
                <c:pt idx="116">
                  <c:v>2534533653.2899594</c:v>
                </c:pt>
                <c:pt idx="117">
                  <c:v>2502350719.1840305</c:v>
                </c:pt>
                <c:pt idx="118">
                  <c:v>2470676879.8747778</c:v>
                </c:pt>
                <c:pt idx="119">
                  <c:v>2439502503.9057221</c:v>
                </c:pt>
                <c:pt idx="120">
                  <c:v>2408818171.6929193</c:v>
                </c:pt>
                <c:pt idx="121">
                  <c:v>2378614670.2161622</c:v>
                </c:pt>
                <c:pt idx="122">
                  <c:v>2348882987.8593407</c:v>
                </c:pt>
                <c:pt idx="123">
                  <c:v>2319614309.3953247</c:v>
                </c:pt>
                <c:pt idx="124">
                  <c:v>2290800011.1108408</c:v>
                </c:pt>
                <c:pt idx="125">
                  <c:v>2262431656.0670705</c:v>
                </c:pt>
                <c:pt idx="126">
                  <c:v>2234500989.4917541</c:v>
                </c:pt>
                <c:pt idx="127">
                  <c:v>2206999934.2987719</c:v>
                </c:pt>
                <c:pt idx="128">
                  <c:v>2179920586.7312703</c:v>
                </c:pt>
                <c:pt idx="129">
                  <c:v>2153255212.124609</c:v>
                </c:pt>
                <c:pt idx="130">
                  <c:v>2126996240.7854402</c:v>
                </c:pt>
                <c:pt idx="131">
                  <c:v>2101136263.9833927</c:v>
                </c:pt>
                <c:pt idx="132">
                  <c:v>2075668030.0519958</c:v>
                </c:pt>
                <c:pt idx="133">
                  <c:v>2050584440.595485</c:v>
                </c:pt>
                <c:pt idx="134">
                  <c:v>2025878546.7983589</c:v>
                </c:pt>
                <c:pt idx="135">
                  <c:v>2001543545.8345747</c:v>
                </c:pt>
                <c:pt idx="136">
                  <c:v>1977572777.3734121</c:v>
                </c:pt>
                <c:pt idx="137">
                  <c:v>1953959720.1791127</c:v>
                </c:pt>
                <c:pt idx="138">
                  <c:v>1930697988.8015313</c:v>
                </c:pt>
                <c:pt idx="139">
                  <c:v>1907781330.3550708</c:v>
                </c:pt>
                <c:pt idx="140">
                  <c:v>1885203621.3833163</c:v>
                </c:pt>
                <c:pt idx="141">
                  <c:v>1862958864.8068373</c:v>
                </c:pt>
                <c:pt idx="142">
                  <c:v>1841041186.9516933</c:v>
                </c:pt>
                <c:pt idx="143">
                  <c:v>1819444834.6563144</c:v>
                </c:pt>
                <c:pt idx="144">
                  <c:v>1798164172.4544456</c:v>
                </c:pt>
                <c:pt idx="145">
                  <c:v>1777193679.8319397</c:v>
                </c:pt>
                <c:pt idx="146">
                  <c:v>1756527948.5552528</c:v>
                </c:pt>
                <c:pt idx="147">
                  <c:v>1736161680.0695927</c:v>
                </c:pt>
                <c:pt idx="148">
                  <c:v>1716089682.9646633</c:v>
                </c:pt>
                <c:pt idx="149">
                  <c:v>1696306870.5060971</c:v>
                </c:pt>
                <c:pt idx="150">
                  <c:v>1676808258.2306771</c:v>
                </c:pt>
                <c:pt idx="151">
                  <c:v>1657588961.6035204</c:v>
                </c:pt>
                <c:pt idx="152">
                  <c:v>1638644193.7354512</c:v>
                </c:pt>
                <c:pt idx="153">
                  <c:v>1619969263.1588635</c:v>
                </c:pt>
                <c:pt idx="154">
                  <c:v>1601559571.6603966</c:v>
                </c:pt>
                <c:pt idx="155">
                  <c:v>1583410612.1688411</c:v>
                </c:pt>
                <c:pt idx="156">
                  <c:v>1565517966.696676</c:v>
                </c:pt>
                <c:pt idx="157">
                  <c:v>1547877304.3337662</c:v>
                </c:pt>
                <c:pt idx="158">
                  <c:v>1530484379.2917449</c:v>
                </c:pt>
                <c:pt idx="159">
                  <c:v>1513335028.9976525</c:v>
                </c:pt>
                <c:pt idx="160">
                  <c:v>1496425172.235462</c:v>
                </c:pt>
                <c:pt idx="161">
                  <c:v>1479750807.3341691</c:v>
                </c:pt>
                <c:pt idx="162">
                  <c:v>1463308010.4011409</c:v>
                </c:pt>
                <c:pt idx="163">
                  <c:v>1447092933.5994811</c:v>
                </c:pt>
                <c:pt idx="164">
                  <c:v>1431101803.4681771</c:v>
                </c:pt>
                <c:pt idx="165">
                  <c:v>1415330919.2838929</c:v>
                </c:pt>
                <c:pt idx="166">
                  <c:v>1399776651.4632075</c:v>
                </c:pt>
                <c:pt idx="167">
                  <c:v>1384435440.0042479</c:v>
                </c:pt>
                <c:pt idx="168">
                  <c:v>1369303792.9665959</c:v>
                </c:pt>
                <c:pt idx="169">
                  <c:v>1354378284.9884665</c:v>
                </c:pt>
                <c:pt idx="170">
                  <c:v>1339655555.8401012</c:v>
                </c:pt>
                <c:pt idx="171">
                  <c:v>1325132309.0124435</c:v>
                </c:pt>
                <c:pt idx="172">
                  <c:v>1310805310.3401082</c:v>
                </c:pt>
                <c:pt idx="173">
                  <c:v>1296671386.6577303</c:v>
                </c:pt>
                <c:pt idx="174">
                  <c:v>1282727424.4888165</c:v>
                </c:pt>
                <c:pt idx="175">
                  <c:v>1268970368.7661903</c:v>
                </c:pt>
                <c:pt idx="176">
                  <c:v>1255397221.5832241</c:v>
                </c:pt>
                <c:pt idx="177">
                  <c:v>1242005040.9750159</c:v>
                </c:pt>
                <c:pt idx="178">
                  <c:v>1228790939.7287216</c:v>
                </c:pt>
                <c:pt idx="179">
                  <c:v>1215752084.2222767</c:v>
                </c:pt>
                <c:pt idx="180">
                  <c:v>1202885693.2907352</c:v>
                </c:pt>
                <c:pt idx="181">
                  <c:v>1190189037.1195259</c:v>
                </c:pt>
                <c:pt idx="182">
                  <c:v>1177659436.163902</c:v>
                </c:pt>
                <c:pt idx="183">
                  <c:v>1165294260.0938902</c:v>
                </c:pt>
                <c:pt idx="184">
                  <c:v>1153090926.7641001</c:v>
                </c:pt>
                <c:pt idx="185">
                  <c:v>1141046901.2077076</c:v>
                </c:pt>
                <c:pt idx="186">
                  <c:v>1129159694.6540191</c:v>
                </c:pt>
                <c:pt idx="187">
                  <c:v>1117426863.5689723</c:v>
                </c:pt>
                <c:pt idx="188">
                  <c:v>1105846008.7180119</c:v>
                </c:pt>
                <c:pt idx="189">
                  <c:v>1094414774.2507329</c:v>
                </c:pt>
                <c:pt idx="190">
                  <c:v>1083130846.8067572</c:v>
                </c:pt>
                <c:pt idx="191">
                  <c:v>1071991954.6422669</c:v>
                </c:pt>
                <c:pt idx="192">
                  <c:v>1060995866.7767003</c:v>
                </c:pt>
                <c:pt idx="193">
                  <c:v>1050140392.1590719</c:v>
                </c:pt>
                <c:pt idx="194">
                  <c:v>1039423378.8534186</c:v>
                </c:pt>
                <c:pt idx="195">
                  <c:v>1028842713.2428967</c:v>
                </c:pt>
                <c:pt idx="196">
                  <c:v>1018396319.2520411</c:v>
                </c:pt>
                <c:pt idx="197">
                  <c:v>1008082157.586745</c:v>
                </c:pt>
                <c:pt idx="198">
                  <c:v>997898224.99149692</c:v>
                </c:pt>
                <c:pt idx="199">
                  <c:v>987842553.52344537</c:v>
                </c:pt>
                <c:pt idx="200">
                  <c:v>977913209.84288228</c:v>
                </c:pt>
                <c:pt idx="201">
                  <c:v>968108294.51970553</c:v>
                </c:pt>
                <c:pt idx="202">
                  <c:v>958425941.35549128</c:v>
                </c:pt>
                <c:pt idx="203">
                  <c:v>948864316.72077119</c:v>
                </c:pt>
                <c:pt idx="204">
                  <c:v>939421618.90713024</c:v>
                </c:pt>
                <c:pt idx="205">
                  <c:v>930096077.49377918</c:v>
                </c:pt>
                <c:pt idx="206">
                  <c:v>920885952.7282232</c:v>
                </c:pt>
                <c:pt idx="207">
                  <c:v>911789534.92069101</c:v>
                </c:pt>
                <c:pt idx="208">
                  <c:v>902805143.85197365</c:v>
                </c:pt>
                <c:pt idx="209">
                  <c:v>893931128.19436145</c:v>
                </c:pt>
                <c:pt idx="210">
                  <c:v>885165864.94534457</c:v>
                </c:pt>
                <c:pt idx="211">
                  <c:v>876507758.87376356</c:v>
                </c:pt>
                <c:pt idx="212">
                  <c:v>867955241.97811818</c:v>
                </c:pt>
                <c:pt idx="213">
                  <c:v>859506772.9567337</c:v>
                </c:pt>
                <c:pt idx="214">
                  <c:v>851160836.68948925</c:v>
                </c:pt>
                <c:pt idx="215">
                  <c:v>842915943.73083889</c:v>
                </c:pt>
                <c:pt idx="216">
                  <c:v>834770629.81385159</c:v>
                </c:pt>
                <c:pt idx="217">
                  <c:v>826723455.36499643</c:v>
                </c:pt>
                <c:pt idx="218">
                  <c:v>818773005.02942288</c:v>
                </c:pt>
                <c:pt idx="219">
                  <c:v>810917887.20648646</c:v>
                </c:pt>
                <c:pt idx="220">
                  <c:v>803156733.59526145</c:v>
                </c:pt>
                <c:pt idx="221">
                  <c:v>795488198.74982333</c:v>
                </c:pt>
                <c:pt idx="222">
                  <c:v>787910959.64404511</c:v>
                </c:pt>
                <c:pt idx="223">
                  <c:v>780423715.24570394</c:v>
                </c:pt>
                <c:pt idx="224">
                  <c:v>773025186.09965515</c:v>
                </c:pt>
                <c:pt idx="225">
                  <c:v>765714113.91988349</c:v>
                </c:pt>
                <c:pt idx="226">
                  <c:v>758489261.19020307</c:v>
                </c:pt>
                <c:pt idx="227">
                  <c:v>751349410.77340889</c:v>
                </c:pt>
                <c:pt idx="228">
                  <c:v>744293365.52868557</c:v>
                </c:pt>
                <c:pt idx="229">
                  <c:v>737319947.937078</c:v>
                </c:pt>
                <c:pt idx="230">
                  <c:v>730427999.73482621</c:v>
                </c:pt>
                <c:pt idx="231">
                  <c:v>723616381.55440092</c:v>
                </c:pt>
                <c:pt idx="232">
                  <c:v>716883972.57304263</c:v>
                </c:pt>
                <c:pt idx="233">
                  <c:v>710229670.16863418</c:v>
                </c:pt>
                <c:pt idx="234">
                  <c:v>703652389.58274806</c:v>
                </c:pt>
                <c:pt idx="235">
                  <c:v>697151063.59068954</c:v>
                </c:pt>
                <c:pt idx="236">
                  <c:v>690724642.17837822</c:v>
                </c:pt>
                <c:pt idx="237">
                  <c:v>684372092.22591698</c:v>
                </c:pt>
                <c:pt idx="238">
                  <c:v>678092397.19768453</c:v>
                </c:pt>
                <c:pt idx="239">
                  <c:v>671884556.8388176</c:v>
                </c:pt>
                <c:pt idx="240">
                  <c:v>665747586.8779155</c:v>
                </c:pt>
                <c:pt idx="241">
                  <c:v>659680518.73584294</c:v>
                </c:pt>
                <c:pt idx="242">
                  <c:v>653682399.24049151</c:v>
                </c:pt>
                <c:pt idx="243">
                  <c:v>647752290.3473556</c:v>
                </c:pt>
                <c:pt idx="244">
                  <c:v>641889268.86579287</c:v>
                </c:pt>
                <c:pt idx="245">
                  <c:v>636092426.19085002</c:v>
                </c:pt>
                <c:pt idx="246">
                  <c:v>630360868.04051864</c:v>
                </c:pt>
                <c:pt idx="247">
                  <c:v>624693714.19831026</c:v>
                </c:pt>
                <c:pt idx="248">
                  <c:v>619090098.26100898</c:v>
                </c:pt>
                <c:pt idx="249">
                  <c:v>613549167.39152181</c:v>
                </c:pt>
                <c:pt idx="250">
                  <c:v>608070082.07667232</c:v>
                </c:pt>
                <c:pt idx="251">
                  <c:v>602652015.88986528</c:v>
                </c:pt>
                <c:pt idx="252">
                  <c:v>597294155.25847924</c:v>
                </c:pt>
                <c:pt idx="253">
                  <c:v>591995699.23591936</c:v>
                </c:pt>
                <c:pt idx="254">
                  <c:v>586755859.27818406</c:v>
                </c:pt>
                <c:pt idx="255">
                  <c:v>581573859.02489293</c:v>
                </c:pt>
                <c:pt idx="256">
                  <c:v>576448934.08463395</c:v>
                </c:pt>
                <c:pt idx="257">
                  <c:v>571380331.8245734</c:v>
                </c:pt>
                <c:pt idx="258">
                  <c:v>566367311.16419816</c:v>
                </c:pt>
                <c:pt idx="259">
                  <c:v>561409142.37313569</c:v>
                </c:pt>
                <c:pt idx="260">
                  <c:v>556505106.87293673</c:v>
                </c:pt>
                <c:pt idx="261">
                  <c:v>551654497.04274106</c:v>
                </c:pt>
                <c:pt idx="262">
                  <c:v>546856616.0287571</c:v>
                </c:pt>
                <c:pt idx="263">
                  <c:v>542110777.5574404</c:v>
                </c:pt>
                <c:pt idx="264">
                  <c:v>537416305.75233197</c:v>
                </c:pt>
                <c:pt idx="265">
                  <c:v>532772534.95443809</c:v>
                </c:pt>
                <c:pt idx="266">
                  <c:v>528178809.54610211</c:v>
                </c:pt>
                <c:pt idx="267">
                  <c:v>523634483.77828413</c:v>
                </c:pt>
                <c:pt idx="268">
                  <c:v>519138921.60117286</c:v>
                </c:pt>
                <c:pt idx="269">
                  <c:v>514691496.49806118</c:v>
                </c:pt>
                <c:pt idx="270">
                  <c:v>510291591.32241774</c:v>
                </c:pt>
                <c:pt idx="271">
                  <c:v>505938598.13808221</c:v>
                </c:pt>
                <c:pt idx="272">
                  <c:v>501631918.06252062</c:v>
                </c:pt>
                <c:pt idx="273">
                  <c:v>497370961.1130752</c:v>
                </c:pt>
                <c:pt idx="274">
                  <c:v>493155146.05614465</c:v>
                </c:pt>
                <c:pt idx="275">
                  <c:v>488983900.25923216</c:v>
                </c:pt>
                <c:pt idx="276">
                  <c:v>484856659.54580641</c:v>
                </c:pt>
                <c:pt idx="277">
                  <c:v>480772868.05290484</c:v>
                </c:pt>
                <c:pt idx="278">
                  <c:v>476731978.09143645</c:v>
                </c:pt>
                <c:pt idx="279">
                  <c:v>472733450.00911146</c:v>
                </c:pt>
                <c:pt idx="280">
                  <c:v>468776752.05596179</c:v>
                </c:pt>
                <c:pt idx="281">
                  <c:v>464861360.25237465</c:v>
                </c:pt>
                <c:pt idx="282">
                  <c:v>460986758.25960881</c:v>
                </c:pt>
                <c:pt idx="283">
                  <c:v>457152437.25273371</c:v>
                </c:pt>
                <c:pt idx="284">
                  <c:v>453357895.79593426</c:v>
                </c:pt>
                <c:pt idx="285">
                  <c:v>449602639.72014362</c:v>
                </c:pt>
                <c:pt idx="286">
                  <c:v>445886182.00294876</c:v>
                </c:pt>
                <c:pt idx="287">
                  <c:v>442208042.65072531</c:v>
                </c:pt>
                <c:pt idx="288">
                  <c:v>438567748.58295131</c:v>
                </c:pt>
                <c:pt idx="289">
                  <c:v>434964833.51866454</c:v>
                </c:pt>
                <c:pt idx="290">
                  <c:v>431398837.86500597</c:v>
                </c:pt>
                <c:pt idx="291">
                  <c:v>427869308.60782242</c:v>
                </c:pt>
                <c:pt idx="292">
                  <c:v>424375799.20426983</c:v>
                </c:pt>
                <c:pt idx="293">
                  <c:v>420917869.47738975</c:v>
                </c:pt>
                <c:pt idx="294">
                  <c:v>417495085.51261169</c:v>
                </c:pt>
                <c:pt idx="295">
                  <c:v>414107019.55614865</c:v>
                </c:pt>
                <c:pt idx="296">
                  <c:v>410753249.91523486</c:v>
                </c:pt>
                <c:pt idx="297">
                  <c:v>407433360.86018759</c:v>
                </c:pt>
                <c:pt idx="298">
                  <c:v>404146942.52823603</c:v>
                </c:pt>
                <c:pt idx="299">
                  <c:v>400893590.82909805</c:v>
                </c:pt>
                <c:pt idx="300">
                  <c:v>397672907.35225976</c:v>
                </c:pt>
                <c:pt idx="301">
                  <c:v>394484499.27592826</c:v>
                </c:pt>
                <c:pt idx="302">
                  <c:v>391327979.27762216</c:v>
                </c:pt>
                <c:pt idx="303">
                  <c:v>388202965.44636929</c:v>
                </c:pt>
                <c:pt idx="304">
                  <c:v>385109081.19647539</c:v>
                </c:pt>
                <c:pt idx="305">
                  <c:v>382045955.18284035</c:v>
                </c:pt>
                <c:pt idx="306">
                  <c:v>379013221.21777862</c:v>
                </c:pt>
                <c:pt idx="307">
                  <c:v>376010518.18933272</c:v>
                </c:pt>
                <c:pt idx="308">
                  <c:v>373037489.98102748</c:v>
                </c:pt>
                <c:pt idx="309">
                  <c:v>370093785.39305782</c:v>
                </c:pt>
                <c:pt idx="310">
                  <c:v>367179058.06486696</c:v>
                </c:pt>
                <c:pt idx="311">
                  <c:v>364292966.39909637</c:v>
                </c:pt>
                <c:pt idx="312">
                  <c:v>361435173.48687434</c:v>
                </c:pt>
                <c:pt idx="313">
                  <c:v>358605347.03442675</c:v>
                </c:pt>
                <c:pt idx="314">
                  <c:v>355803159.29096812</c:v>
                </c:pt>
                <c:pt idx="315">
                  <c:v>353028286.97786468</c:v>
                </c:pt>
                <c:pt idx="316">
                  <c:v>350280411.21903735</c:v>
                </c:pt>
                <c:pt idx="317">
                  <c:v>347559217.47257549</c:v>
                </c:pt>
                <c:pt idx="318">
                  <c:v>344864395.46354812</c:v>
                </c:pt>
                <c:pt idx="319">
                  <c:v>342195639.11798382</c:v>
                </c:pt>
                <c:pt idx="320">
                  <c:v>339552646.49799573</c:v>
                </c:pt>
                <c:pt idx="321">
                  <c:v>336935119.73803365</c:v>
                </c:pt>
                <c:pt idx="322">
                  <c:v>334342764.98223531</c:v>
                </c:pt>
                <c:pt idx="323">
                  <c:v>331775292.32286596</c:v>
                </c:pt>
                <c:pt idx="324">
                  <c:v>329232415.73981243</c:v>
                </c:pt>
                <c:pt idx="325">
                  <c:v>326713853.04112363</c:v>
                </c:pt>
                <c:pt idx="326">
                  <c:v>324219325.80456877</c:v>
                </c:pt>
                <c:pt idx="327">
                  <c:v>321748559.32020032</c:v>
                </c:pt>
                <c:pt idx="328">
                  <c:v>319301282.53389484</c:v>
                </c:pt>
                <c:pt idx="329">
                  <c:v>316877227.9918623</c:v>
                </c:pt>
                <c:pt idx="330">
                  <c:v>314476131.78610003</c:v>
                </c:pt>
                <c:pt idx="331">
                  <c:v>312097733.50077367</c:v>
                </c:pt>
                <c:pt idx="332">
                  <c:v>309741776.15950894</c:v>
                </c:pt>
                <c:pt idx="333">
                  <c:v>307408006.17357552</c:v>
                </c:pt>
                <c:pt idx="334">
                  <c:v>305096173.29095095</c:v>
                </c:pt>
                <c:pt idx="335">
                  <c:v>302806030.54623985</c:v>
                </c:pt>
                <c:pt idx="336">
                  <c:v>300537334.21144021</c:v>
                </c:pt>
                <c:pt idx="337">
                  <c:v>298289843.74753666</c:v>
                </c:pt>
                <c:pt idx="338">
                  <c:v>296063321.75690639</c:v>
                </c:pt>
                <c:pt idx="339">
                  <c:v>293857533.93652356</c:v>
                </c:pt>
                <c:pt idx="340">
                  <c:v>291672249.03194618</c:v>
                </c:pt>
                <c:pt idx="341">
                  <c:v>289507238.79206735</c:v>
                </c:pt>
                <c:pt idx="342">
                  <c:v>287362277.92463022</c:v>
                </c:pt>
                <c:pt idx="343">
                  <c:v>285237144.05246991</c:v>
                </c:pt>
                <c:pt idx="344">
                  <c:v>283131617.67049313</c:v>
                </c:pt>
                <c:pt idx="345">
                  <c:v>281045482.10336494</c:v>
                </c:pt>
                <c:pt idx="346">
                  <c:v>278978523.46389705</c:v>
                </c:pt>
                <c:pt idx="347">
                  <c:v>276930530.61212236</c:v>
                </c:pt>
                <c:pt idx="348">
                  <c:v>274901295.11504579</c:v>
                </c:pt>
                <c:pt idx="349">
                  <c:v>272890611.20705408</c:v>
                </c:pt>
                <c:pt idx="350">
                  <c:v>270898275.75098079</c:v>
                </c:pt>
                <c:pt idx="351">
                  <c:v>268924088.19980389</c:v>
                </c:pt>
                <c:pt idx="352">
                  <c:v>266967850.55897352</c:v>
                </c:pt>
                <c:pt idx="353">
                  <c:v>265029367.34935513</c:v>
                </c:pt>
                <c:pt idx="354">
                  <c:v>263108445.57077363</c:v>
                </c:pt>
                <c:pt idx="355">
                  <c:v>261204894.66615433</c:v>
                </c:pt>
                <c:pt idx="356">
                  <c:v>259318526.48624504</c:v>
                </c:pt>
                <c:pt idx="357">
                  <c:v>257449155.25490981</c:v>
                </c:pt>
                <c:pt idx="358">
                  <c:v>255596597.53498462</c:v>
                </c:pt>
                <c:pt idx="359">
                  <c:v>253760672.19468379</c:v>
                </c:pt>
                <c:pt idx="360">
                  <c:v>251941200.37455082</c:v>
                </c:pt>
                <c:pt idx="361">
                  <c:v>250138005.45493969</c:v>
                </c:pt>
                <c:pt idx="362">
                  <c:v>248350913.02401692</c:v>
                </c:pt>
                <c:pt idx="363">
                  <c:v>246579750.84627885</c:v>
                </c:pt>
                <c:pt idx="364">
                  <c:v>244824348.83157524</c:v>
                </c:pt>
                <c:pt idx="365">
                  <c:v>243084539.00462237</c:v>
                </c:pt>
                <c:pt idx="366">
                  <c:v>241360155.47500831</c:v>
                </c:pt>
                <c:pt idx="367">
                  <c:v>239651034.40767264</c:v>
                </c:pt>
                <c:pt idx="368">
                  <c:v>237957013.99385506</c:v>
                </c:pt>
                <c:pt idx="369">
                  <c:v>236277934.42250863</c:v>
                </c:pt>
                <c:pt idx="370">
                  <c:v>234613637.85216221</c:v>
                </c:pt>
                <c:pt idx="371">
                  <c:v>232963968.38322875</c:v>
                </c:pt>
                <c:pt idx="372">
                  <c:v>231328772.03075334</c:v>
                </c:pt>
                <c:pt idx="373">
                  <c:v>229707896.69758856</c:v>
                </c:pt>
                <c:pt idx="374">
                  <c:v>228101192.14798951</c:v>
                </c:pt>
                <c:pt idx="375">
                  <c:v>226508509.98162985</c:v>
                </c:pt>
                <c:pt idx="376">
                  <c:v>224929703.60801789</c:v>
                </c:pt>
                <c:pt idx="377">
                  <c:v>223364628.22132054</c:v>
                </c:pt>
                <c:pt idx="378">
                  <c:v>221813140.77557346</c:v>
                </c:pt>
                <c:pt idx="379">
                  <c:v>220275099.96028301</c:v>
                </c:pt>
                <c:pt idx="380">
                  <c:v>218750366.17640647</c:v>
                </c:pt>
                <c:pt idx="381">
                  <c:v>217238801.51270381</c:v>
                </c:pt>
                <c:pt idx="382">
                  <c:v>215740269.72245869</c:v>
                </c:pt>
                <c:pt idx="383">
                  <c:v>214254636.20056117</c:v>
                </c:pt>
                <c:pt idx="384">
                  <c:v>212781767.9609392</c:v>
                </c:pt>
                <c:pt idx="385">
                  <c:v>211321533.61434603</c:v>
                </c:pt>
                <c:pt idx="386">
                  <c:v>209873803.34648263</c:v>
                </c:pt>
                <c:pt idx="387">
                  <c:v>208438448.89646301</c:v>
                </c:pt>
                <c:pt idx="388">
                  <c:v>207015343.53560638</c:v>
                </c:pt>
                <c:pt idx="389">
                  <c:v>205604362.04655436</c:v>
                </c:pt>
                <c:pt idx="390">
                  <c:v>204205380.70271021</c:v>
                </c:pt>
                <c:pt idx="391">
                  <c:v>202818277.24798977</c:v>
                </c:pt>
                <c:pt idx="392">
                  <c:v>201442930.87688488</c:v>
                </c:pt>
                <c:pt idx="393">
                  <c:v>200079222.2148245</c:v>
                </c:pt>
                <c:pt idx="394">
                  <c:v>198727033.29883915</c:v>
                </c:pt>
                <c:pt idx="395">
                  <c:v>197386247.55851832</c:v>
                </c:pt>
                <c:pt idx="396">
                  <c:v>196056749.7972554</c:v>
                </c:pt>
                <c:pt idx="397">
                  <c:v>194738426.17377385</c:v>
                </c:pt>
                <c:pt idx="398">
                  <c:v>193431164.18393844</c:v>
                </c:pt>
                <c:pt idx="399">
                  <c:v>192134852.64283398</c:v>
                </c:pt>
                <c:pt idx="400">
                  <c:v>190849381.66711974</c:v>
                </c:pt>
                <c:pt idx="401">
                  <c:v>189574642.65764219</c:v>
                </c:pt>
                <c:pt idx="402">
                  <c:v>188310528.28231665</c:v>
                </c:pt>
                <c:pt idx="403">
                  <c:v>187056932.45925868</c:v>
                </c:pt>
                <c:pt idx="404">
                  <c:v>185813750.34017041</c:v>
                </c:pt>
                <c:pt idx="405">
                  <c:v>184580878.29397333</c:v>
                </c:pt>
                <c:pt idx="406">
                  <c:v>183358213.89068949</c:v>
                </c:pt>
                <c:pt idx="407">
                  <c:v>182145655.88555497</c:v>
                </c:pt>
                <c:pt idx="408">
                  <c:v>180943104.20337516</c:v>
                </c:pt>
                <c:pt idx="409">
                  <c:v>179750459.92311135</c:v>
                </c:pt>
                <c:pt idx="410">
                  <c:v>178567625.26269194</c:v>
                </c:pt>
                <c:pt idx="411">
                  <c:v>177394503.5640521</c:v>
                </c:pt>
                <c:pt idx="412">
                  <c:v>176230999.27839133</c:v>
                </c:pt>
                <c:pt idx="413">
                  <c:v>175077017.95165154</c:v>
                </c:pt>
                <c:pt idx="414">
                  <c:v>173932466.21020281</c:v>
                </c:pt>
                <c:pt idx="415">
                  <c:v>172797251.74674693</c:v>
                </c:pt>
                <c:pt idx="416">
                  <c:v>171671283.30642143</c:v>
                </c:pt>
                <c:pt idx="417">
                  <c:v>170554470.67310837</c:v>
                </c:pt>
                <c:pt idx="418">
                  <c:v>169446724.65594608</c:v>
                </c:pt>
                <c:pt idx="419">
                  <c:v>168347957.07603398</c:v>
                </c:pt>
                <c:pt idx="420">
                  <c:v>167258080.75333381</c:v>
                </c:pt>
                <c:pt idx="421">
                  <c:v>166177009.49375802</c:v>
                </c:pt>
                <c:pt idx="422">
                  <c:v>165104658.07644933</c:v>
                </c:pt>
                <c:pt idx="423">
                  <c:v>164040942.24124169</c:v>
                </c:pt>
                <c:pt idx="424">
                  <c:v>162985778.67630523</c:v>
                </c:pt>
                <c:pt idx="425">
                  <c:v>161939085.00596729</c:v>
                </c:pt>
                <c:pt idx="426">
                  <c:v>160900779.77870986</c:v>
                </c:pt>
                <c:pt idx="427">
                  <c:v>159870782.45534077</c:v>
                </c:pt>
                <c:pt idx="428">
                  <c:v>158849013.39733431</c:v>
                </c:pt>
                <c:pt idx="429">
                  <c:v>157835393.85533899</c:v>
                </c:pt>
                <c:pt idx="430">
                  <c:v>156829845.9578498</c:v>
                </c:pt>
                <c:pt idx="431">
                  <c:v>155832292.70004341</c:v>
                </c:pt>
                <c:pt idx="432">
                  <c:v>154842657.93277228</c:v>
                </c:pt>
                <c:pt idx="433">
                  <c:v>153860866.35171637</c:v>
                </c:pt>
                <c:pt idx="434">
                  <c:v>152886843.48668763</c:v>
                </c:pt>
                <c:pt idx="435">
                  <c:v>151920515.69108886</c:v>
                </c:pt>
                <c:pt idx="436">
                  <c:v>150961810.13151976</c:v>
                </c:pt>
                <c:pt idx="437">
                  <c:v>150010654.77753341</c:v>
                </c:pt>
                <c:pt idx="438">
                  <c:v>149066978.39153472</c:v>
                </c:pt>
                <c:pt idx="439">
                  <c:v>148130710.51882231</c:v>
                </c:pt>
                <c:pt idx="440">
                  <c:v>147201781.47777328</c:v>
                </c:pt>
                <c:pt idx="441">
                  <c:v>146280122.35016224</c:v>
                </c:pt>
                <c:pt idx="442">
                  <c:v>145365664.9716194</c:v>
                </c:pt>
                <c:pt idx="443">
                  <c:v>144458341.92222193</c:v>
                </c:pt>
                <c:pt idx="444">
                  <c:v>143558086.51721627</c:v>
                </c:pt>
                <c:pt idx="445">
                  <c:v>142664832.7978726</c:v>
                </c:pt>
                <c:pt idx="446">
                  <c:v>141778515.52246365</c:v>
                </c:pt>
                <c:pt idx="447">
                  <c:v>140899070.15737212</c:v>
                </c:pt>
                <c:pt idx="448">
                  <c:v>140026432.86832184</c:v>
                </c:pt>
                <c:pt idx="449">
                  <c:v>139160540.51173002</c:v>
                </c:pt>
                <c:pt idx="450">
                  <c:v>138301330.62617838</c:v>
                </c:pt>
                <c:pt idx="451">
                  <c:v>137448741.42400593</c:v>
                </c:pt>
                <c:pt idx="452">
                  <c:v>136602711.78301492</c:v>
                </c:pt>
                <c:pt idx="453">
                  <c:v>135763181.23829436</c:v>
                </c:pt>
                <c:pt idx="454">
                  <c:v>134930089.97415286</c:v>
                </c:pt>
                <c:pt idx="455">
                  <c:v>134103378.81616549</c:v>
                </c:pt>
                <c:pt idx="456">
                  <c:v>133282989.22332932</c:v>
                </c:pt>
                <c:pt idx="457">
                  <c:v>132468863.28032722</c:v>
                </c:pt>
                <c:pt idx="458">
                  <c:v>131660943.68989533</c:v>
                </c:pt>
                <c:pt idx="459">
                  <c:v>130859173.76529883</c:v>
                </c:pt>
                <c:pt idx="460">
                  <c:v>130063497.42290865</c:v>
                </c:pt>
                <c:pt idx="461">
                  <c:v>129273859.17487802</c:v>
                </c:pt>
                <c:pt idx="462">
                  <c:v>128490204.12192217</c:v>
                </c:pt>
                <c:pt idx="463">
                  <c:v>127712477.94619446</c:v>
                </c:pt>
                <c:pt idx="464">
                  <c:v>126940626.90425843</c:v>
                </c:pt>
                <c:pt idx="465">
                  <c:v>126174597.82015808</c:v>
                </c:pt>
                <c:pt idx="466">
                  <c:v>125414338.07857984</c:v>
                </c:pt>
                <c:pt idx="467">
                  <c:v>124659795.61810632</c:v>
                </c:pt>
                <c:pt idx="468">
                  <c:v>123910918.92456511</c:v>
                </c:pt>
                <c:pt idx="469">
                  <c:v>123167657.02446233</c:v>
                </c:pt>
                <c:pt idx="470">
                  <c:v>122429959.47850899</c:v>
                </c:pt>
                <c:pt idx="471">
                  <c:v>121697776.37523159</c:v>
                </c:pt>
                <c:pt idx="472">
                  <c:v>120971058.32466888</c:v>
                </c:pt>
                <c:pt idx="473">
                  <c:v>120249756.45215578</c:v>
                </c:pt>
                <c:pt idx="474">
                  <c:v>119533822.39218704</c:v>
                </c:pt>
                <c:pt idx="475">
                  <c:v>118823208.28236437</c:v>
                </c:pt>
                <c:pt idx="476">
                  <c:v>118117866.75742593</c:v>
                </c:pt>
                <c:pt idx="477">
                  <c:v>117417750.94335271</c:v>
                </c:pt>
                <c:pt idx="478">
                  <c:v>116722814.45155467</c:v>
                </c:pt>
                <c:pt idx="479">
                  <c:v>116033011.37313582</c:v>
                </c:pt>
                <c:pt idx="480">
                  <c:v>115348296.27323107</c:v>
                </c:pt>
                <c:pt idx="481">
                  <c:v>114668624.18542331</c:v>
                </c:pt>
                <c:pt idx="482">
                  <c:v>113993950.60623153</c:v>
                </c:pt>
                <c:pt idx="483">
                  <c:v>113324231.48967068</c:v>
                </c:pt>
                <c:pt idx="484">
                  <c:v>112659423.24188657</c:v>
                </c:pt>
                <c:pt idx="485">
                  <c:v>111999482.71585862</c:v>
                </c:pt>
                <c:pt idx="486">
                  <c:v>111344367.20617405</c:v>
                </c:pt>
                <c:pt idx="487">
                  <c:v>110694034.44387004</c:v>
                </c:pt>
                <c:pt idx="488">
                  <c:v>110048442.59134319</c:v>
                </c:pt>
                <c:pt idx="489">
                  <c:v>109407550.23732726</c:v>
                </c:pt>
                <c:pt idx="490">
                  <c:v>108771316.39193328</c:v>
                </c:pt>
                <c:pt idx="491">
                  <c:v>108139700.48175913</c:v>
                </c:pt>
                <c:pt idx="492">
                  <c:v>107512662.34505886</c:v>
                </c:pt>
                <c:pt idx="493">
                  <c:v>106890162.22697681</c:v>
                </c:pt>
                <c:pt idx="494">
                  <c:v>106272160.77484356</c:v>
                </c:pt>
                <c:pt idx="495">
                  <c:v>105658619.03353277</c:v>
                </c:pt>
                <c:pt idx="496">
                  <c:v>105049498.44087781</c:v>
                </c:pt>
                <c:pt idx="497">
                  <c:v>104444760.82314938</c:v>
                </c:pt>
                <c:pt idx="498">
                  <c:v>103844368.3905887</c:v>
                </c:pt>
                <c:pt idx="499">
                  <c:v>103248283.73300149</c:v>
                </c:pt>
                <c:pt idx="500">
                  <c:v>102656469.81540686</c:v>
                </c:pt>
                <c:pt idx="501">
                  <c:v>102068889.9737428</c:v>
                </c:pt>
                <c:pt idx="502">
                  <c:v>101485507.91062707</c:v>
                </c:pt>
                <c:pt idx="503">
                  <c:v>100906287.69117105</c:v>
                </c:pt>
                <c:pt idx="504">
                  <c:v>100331193.73885086</c:v>
                </c:pt>
                <c:pt idx="505">
                  <c:v>99760190.831426844</c:v>
                </c:pt>
                <c:pt idx="506">
                  <c:v>99193244.096917838</c:v>
                </c:pt>
                <c:pt idx="507">
                  <c:v>98630319.009626612</c:v>
                </c:pt>
                <c:pt idx="508">
                  <c:v>98071381.386216462</c:v>
                </c:pt>
                <c:pt idx="509">
                  <c:v>97516397.381835207</c:v>
                </c:pt>
                <c:pt idx="510">
                  <c:v>96965333.486291751</c:v>
                </c:pt>
                <c:pt idx="511">
                  <c:v>96418156.520279035</c:v>
                </c:pt>
                <c:pt idx="512">
                  <c:v>95874833.631645307</c:v>
                </c:pt>
                <c:pt idx="513">
                  <c:v>95335332.291713834</c:v>
                </c:pt>
                <c:pt idx="514">
                  <c:v>94799620.291646302</c:v>
                </c:pt>
                <c:pt idx="515">
                  <c:v>94267665.73885642</c:v>
                </c:pt>
                <c:pt idx="516">
                  <c:v>93739437.053463131</c:v>
                </c:pt>
                <c:pt idx="517">
                  <c:v>93214902.964794323</c:v>
                </c:pt>
                <c:pt idx="518">
                  <c:v>92694032.507930383</c:v>
                </c:pt>
                <c:pt idx="519">
                  <c:v>92176795.020292476</c:v>
                </c:pt>
                <c:pt idx="520">
                  <c:v>91663160.138273835</c:v>
                </c:pt>
                <c:pt idx="521">
                  <c:v>91153097.793913424</c:v>
                </c:pt>
                <c:pt idx="522">
                  <c:v>90646578.211609855</c:v>
                </c:pt>
                <c:pt idx="523">
                  <c:v>90143571.904877767</c:v>
                </c:pt>
                <c:pt idx="524">
                  <c:v>89644049.673144117</c:v>
                </c:pt>
                <c:pt idx="525">
                  <c:v>89147982.598583937</c:v>
                </c:pt>
                <c:pt idx="526">
                  <c:v>88655342.042996481</c:v>
                </c:pt>
                <c:pt idx="527">
                  <c:v>88166099.644718796</c:v>
                </c:pt>
                <c:pt idx="528">
                  <c:v>87680227.315578476</c:v>
                </c:pt>
                <c:pt idx="529">
                  <c:v>87197697.237883806</c:v>
                </c:pt>
                <c:pt idx="530">
                  <c:v>86718481.861451551</c:v>
                </c:pt>
                <c:pt idx="531">
                  <c:v>86242553.90067102</c:v>
                </c:pt>
                <c:pt idx="532">
                  <c:v>85769886.331604257</c:v>
                </c:pt>
                <c:pt idx="533">
                  <c:v>85300452.389122009</c:v>
                </c:pt>
                <c:pt idx="534">
                  <c:v>84834225.564074919</c:v>
                </c:pt>
                <c:pt idx="535">
                  <c:v>84371179.60050039</c:v>
                </c:pt>
                <c:pt idx="536">
                  <c:v>83911288.492861435</c:v>
                </c:pt>
                <c:pt idx="537">
                  <c:v>83454526.483322322</c:v>
                </c:pt>
                <c:pt idx="538">
                  <c:v>83000868.059053987</c:v>
                </c:pt>
                <c:pt idx="539">
                  <c:v>82550287.949576765</c:v>
                </c:pt>
                <c:pt idx="540">
                  <c:v>82102761.124130845</c:v>
                </c:pt>
                <c:pt idx="541">
                  <c:v>81658262.789082482</c:v>
                </c:pt>
                <c:pt idx="542">
                  <c:v>81216768.385359123</c:v>
                </c:pt>
                <c:pt idx="543">
                  <c:v>80778253.58591783</c:v>
                </c:pt>
                <c:pt idx="544">
                  <c:v>80342694.29324314</c:v>
                </c:pt>
                <c:pt idx="545">
                  <c:v>79910066.636874735</c:v>
                </c:pt>
                <c:pt idx="546">
                  <c:v>79480346.970966935</c:v>
                </c:pt>
                <c:pt idx="547">
                  <c:v>79053511.871875986</c:v>
                </c:pt>
                <c:pt idx="548">
                  <c:v>78629538.135776713</c:v>
                </c:pt>
                <c:pt idx="549">
                  <c:v>78208402.77630879</c:v>
                </c:pt>
                <c:pt idx="550">
                  <c:v>77790083.022249997</c:v>
                </c:pt>
                <c:pt idx="551">
                  <c:v>77374556.315219134</c:v>
                </c:pt>
                <c:pt idx="552">
                  <c:v>76961800.307404459</c:v>
                </c:pt>
                <c:pt idx="553">
                  <c:v>76551792.859320953</c:v>
                </c:pt>
                <c:pt idx="554">
                  <c:v>76144512.037594274</c:v>
                </c:pt>
                <c:pt idx="555">
                  <c:v>75739936.112770155</c:v>
                </c:pt>
                <c:pt idx="556">
                  <c:v>75338043.557150617</c:v>
                </c:pt>
                <c:pt idx="557">
                  <c:v>74938813.042656273</c:v>
                </c:pt>
                <c:pt idx="558">
                  <c:v>74542223.438714132</c:v>
                </c:pt>
                <c:pt idx="559">
                  <c:v>74148253.810169622</c:v>
                </c:pt>
                <c:pt idx="560">
                  <c:v>73756883.4152233</c:v>
                </c:pt>
                <c:pt idx="561">
                  <c:v>73368091.703394666</c:v>
                </c:pt>
                <c:pt idx="562">
                  <c:v>72981858.313505858</c:v>
                </c:pt>
                <c:pt idx="563">
                  <c:v>72598163.071693122</c:v>
                </c:pt>
                <c:pt idx="564">
                  <c:v>72216985.989439011</c:v>
                </c:pt>
                <c:pt idx="565">
                  <c:v>71838307.261629581</c:v>
                </c:pt>
                <c:pt idx="566">
                  <c:v>71462107.264633387</c:v>
                </c:pt>
                <c:pt idx="567">
                  <c:v>71088366.554403275</c:v>
                </c:pt>
                <c:pt idx="568">
                  <c:v>70717065.864601657</c:v>
                </c:pt>
                <c:pt idx="569">
                  <c:v>70348186.10474509</c:v>
                </c:pt>
                <c:pt idx="570">
                  <c:v>69981708.358374268</c:v>
                </c:pt>
                <c:pt idx="571">
                  <c:v>69617613.881241456</c:v>
                </c:pt>
                <c:pt idx="572">
                  <c:v>69255884.099523261</c:v>
                </c:pt>
                <c:pt idx="573">
                  <c:v>68896500.608049899</c:v>
                </c:pt>
                <c:pt idx="574">
                  <c:v>68539445.168559074</c:v>
                </c:pt>
                <c:pt idx="575">
                  <c:v>68184699.707967862</c:v>
                </c:pt>
                <c:pt idx="576">
                  <c:v>67832246.31666483</c:v>
                </c:pt>
                <c:pt idx="577">
                  <c:v>67482067.246823117</c:v>
                </c:pt>
                <c:pt idx="578">
                  <c:v>67134144.910732195</c:v>
                </c:pt>
                <c:pt idx="579">
                  <c:v>66788461.879148528</c:v>
                </c:pt>
                <c:pt idx="580">
                  <c:v>66445000.879667029</c:v>
                </c:pt>
                <c:pt idx="581">
                  <c:v>66103744.795109734</c:v>
                </c:pt>
                <c:pt idx="582">
                  <c:v>65764676.661932975</c:v>
                </c:pt>
                <c:pt idx="583">
                  <c:v>65427779.668654606</c:v>
                </c:pt>
                <c:pt idx="584">
                  <c:v>65093037.154297702</c:v>
                </c:pt>
                <c:pt idx="585">
                  <c:v>64760432.606852554</c:v>
                </c:pt>
                <c:pt idx="586">
                  <c:v>64429949.661756612</c:v>
                </c:pt>
                <c:pt idx="587">
                  <c:v>64101572.100391544</c:v>
                </c:pt>
                <c:pt idx="588">
                  <c:v>63775283.848598085</c:v>
                </c:pt>
                <c:pt idx="589">
                  <c:v>63451068.975207262</c:v>
                </c:pt>
                <c:pt idx="590">
                  <c:v>63128911.690588251</c:v>
                </c:pt>
                <c:pt idx="591">
                  <c:v>62808796.345213003</c:v>
                </c:pt>
                <c:pt idx="592">
                  <c:v>62490707.428238802</c:v>
                </c:pt>
                <c:pt idx="593">
                  <c:v>62174629.566103071</c:v>
                </c:pt>
                <c:pt idx="594">
                  <c:v>61860547.521138966</c:v>
                </c:pt>
                <c:pt idx="595">
                  <c:v>61548446.190202579</c:v>
                </c:pt>
                <c:pt idx="596">
                  <c:v>61238310.603318527</c:v>
                </c:pt>
                <c:pt idx="597">
                  <c:v>60930125.922338881</c:v>
                </c:pt>
                <c:pt idx="598">
                  <c:v>60623877.439618833</c:v>
                </c:pt>
                <c:pt idx="599">
                  <c:v>60319550.576706119</c:v>
                </c:pt>
                <c:pt idx="600">
                  <c:v>60017130.883046158</c:v>
                </c:pt>
                <c:pt idx="601">
                  <c:v>59716604.034701385</c:v>
                </c:pt>
                <c:pt idx="602">
                  <c:v>59417955.833084144</c:v>
                </c:pt>
                <c:pt idx="603">
                  <c:v>59121172.203705512</c:v>
                </c:pt>
                <c:pt idx="604">
                  <c:v>58826239.19493708</c:v>
                </c:pt>
                <c:pt idx="605">
                  <c:v>58533142.976786703</c:v>
                </c:pt>
                <c:pt idx="606">
                  <c:v>58241869.839687668</c:v>
                </c:pt>
                <c:pt idx="607">
                  <c:v>57952406.193302959</c:v>
                </c:pt>
                <c:pt idx="608">
                  <c:v>57664738.565340564</c:v>
                </c:pt>
                <c:pt idx="609">
                  <c:v>57378853.600383379</c:v>
                </c:pt>
                <c:pt idx="610">
                  <c:v>57094738.058732457</c:v>
                </c:pt>
                <c:pt idx="611">
                  <c:v>56812378.815262288</c:v>
                </c:pt>
                <c:pt idx="612">
                  <c:v>56531762.858288601</c:v>
                </c:pt>
                <c:pt idx="613">
                  <c:v>56252877.288449936</c:v>
                </c:pt>
                <c:pt idx="614">
                  <c:v>55975709.317600742</c:v>
                </c:pt>
                <c:pt idx="615">
                  <c:v>55700246.267716922</c:v>
                </c:pt>
                <c:pt idx="616">
                  <c:v>55426475.569812737</c:v>
                </c:pt>
                <c:pt idx="617">
                  <c:v>55154384.76287137</c:v>
                </c:pt>
                <c:pt idx="618">
                  <c:v>54883961.492785916</c:v>
                </c:pt>
                <c:pt idx="619">
                  <c:v>54615193.511312425</c:v>
                </c:pt>
                <c:pt idx="620">
                  <c:v>54348068.675034143</c:v>
                </c:pt>
                <c:pt idx="621">
                  <c:v>54082574.944337927</c:v>
                </c:pt>
                <c:pt idx="622">
                  <c:v>53818700.382401429</c:v>
                </c:pt>
                <c:pt idx="623">
                  <c:v>53556433.154191077</c:v>
                </c:pt>
                <c:pt idx="624">
                  <c:v>53295761.525471054</c:v>
                </c:pt>
                <c:pt idx="625">
                  <c:v>53036673.861824535</c:v>
                </c:pt>
                <c:pt idx="626">
                  <c:v>52779158.627683073</c:v>
                </c:pt>
                <c:pt idx="627">
                  <c:v>52523204.385368705</c:v>
                </c:pt>
                <c:pt idx="628">
                  <c:v>52268799.794146217</c:v>
                </c:pt>
                <c:pt idx="629">
                  <c:v>52015933.60928417</c:v>
                </c:pt>
                <c:pt idx="630">
                  <c:v>51764594.681128047</c:v>
                </c:pt>
                <c:pt idx="631">
                  <c:v>51514771.954182051</c:v>
                </c:pt>
                <c:pt idx="632">
                  <c:v>51266454.466202401</c:v>
                </c:pt>
                <c:pt idx="633">
                  <c:v>51019631.347298495</c:v>
                </c:pt>
                <c:pt idx="634">
                  <c:v>50774291.819045007</c:v>
                </c:pt>
                <c:pt idx="635">
                  <c:v>50530425.193604156</c:v>
                </c:pt>
                <c:pt idx="636">
                  <c:v>50288020.872855745</c:v>
                </c:pt>
                <c:pt idx="637">
                  <c:v>50047068.347537793</c:v>
                </c:pt>
                <c:pt idx="638">
                  <c:v>49807557.196396492</c:v>
                </c:pt>
                <c:pt idx="639">
                  <c:v>49569477.08534427</c:v>
                </c:pt>
                <c:pt idx="640">
                  <c:v>49332817.766628549</c:v>
                </c:pt>
                <c:pt idx="641">
                  <c:v>49097569.078006938</c:v>
                </c:pt>
                <c:pt idx="642">
                  <c:v>48863720.941934235</c:v>
                </c:pt>
                <c:pt idx="643">
                  <c:v>48631263.364756308</c:v>
                </c:pt>
                <c:pt idx="644">
                  <c:v>48400186.43591214</c:v>
                </c:pt>
                <c:pt idx="645">
                  <c:v>48170480.327145986</c:v>
                </c:pt>
                <c:pt idx="646">
                  <c:v>47942135.291727215</c:v>
                </c:pt>
                <c:pt idx="647">
                  <c:v>47715141.66367773</c:v>
                </c:pt>
                <c:pt idx="648">
                  <c:v>47489489.857008964</c:v>
                </c:pt>
                <c:pt idx="649">
                  <c:v>47265170.364965789</c:v>
                </c:pt>
                <c:pt idx="650">
                  <c:v>47042173.759279229</c:v>
                </c:pt>
                <c:pt idx="651">
                  <c:v>46820490.689426444</c:v>
                </c:pt>
                <c:pt idx="652">
                  <c:v>46600111.881899968</c:v>
                </c:pt>
                <c:pt idx="653">
                  <c:v>46381028.139482059</c:v>
                </c:pt>
                <c:pt idx="654">
                  <c:v>46163230.340529487</c:v>
                </c:pt>
                <c:pt idx="655">
                  <c:v>45946709.438264236</c:v>
                </c:pt>
                <c:pt idx="656">
                  <c:v>45731456.460072368</c:v>
                </c:pt>
                <c:pt idx="657">
                  <c:v>45517462.506809197</c:v>
                </c:pt>
                <c:pt idx="658">
                  <c:v>45304718.752114162</c:v>
                </c:pt>
                <c:pt idx="659">
                  <c:v>45093216.441729441</c:v>
                </c:pt>
                <c:pt idx="660">
                  <c:v>44882946.892829113</c:v>
                </c:pt>
                <c:pt idx="661">
                  <c:v>44673901.493352883</c:v>
                </c:pt>
                <c:pt idx="662">
                  <c:v>44466071.701348193</c:v>
                </c:pt>
                <c:pt idx="663">
                  <c:v>44259449.044318862</c:v>
                </c:pt>
                <c:pt idx="664">
                  <c:v>44054025.118579842</c:v>
                </c:pt>
                <c:pt idx="665">
                  <c:v>43849791.588619716</c:v>
                </c:pt>
                <c:pt idx="666">
                  <c:v>43646740.186469212</c:v>
                </c:pt>
                <c:pt idx="667">
                  <c:v>43444862.711076804</c:v>
                </c:pt>
                <c:pt idx="668">
                  <c:v>43244151.027689889</c:v>
                </c:pt>
                <c:pt idx="669">
                  <c:v>43044597.067243114</c:v>
                </c:pt>
                <c:pt idx="670">
                  <c:v>42846192.825753763</c:v>
                </c:pt>
                <c:pt idx="671">
                  <c:v>42648930.363721095</c:v>
                </c:pt>
                <c:pt idx="672">
                  <c:v>42452801.805534393</c:v>
                </c:pt>
                <c:pt idx="673">
                  <c:v>42257799.338885896</c:v>
                </c:pt>
                <c:pt idx="674">
                  <c:v>42063915.21418941</c:v>
                </c:pt>
                <c:pt idx="675">
                  <c:v>41871141.744006477</c:v>
                </c:pt>
                <c:pt idx="676">
                  <c:v>41679471.302476563</c:v>
                </c:pt>
                <c:pt idx="677">
                  <c:v>41488896.324754044</c:v>
                </c:pt>
                <c:pt idx="678">
                  <c:v>41299409.306451797</c:v>
                </c:pt>
                <c:pt idx="679">
                  <c:v>41111002.803088859</c:v>
                </c:pt>
                <c:pt idx="680">
                  <c:v>40923669.429544263</c:v>
                </c:pt>
                <c:pt idx="681">
                  <c:v>40737401.859517761</c:v>
                </c:pt>
                <c:pt idx="682">
                  <c:v>40552192.824994311</c:v>
                </c:pt>
                <c:pt idx="683">
                  <c:v>40368035.11571449</c:v>
                </c:pt>
                <c:pt idx="684">
                  <c:v>40184921.578651592</c:v>
                </c:pt>
                <c:pt idx="685">
                  <c:v>40002845.117491856</c:v>
                </c:pt>
                <c:pt idx="686">
                  <c:v>39821798.692122325</c:v>
                </c:pt>
                <c:pt idx="687">
                  <c:v>39641775.318121336</c:v>
                </c:pt>
                <c:pt idx="688">
                  <c:v>39462768.066257462</c:v>
                </c:pt>
                <c:pt idx="689">
                  <c:v>39284770.061989754</c:v>
                </c:pt>
                <c:pt idx="690">
                  <c:v>39107774.48497653</c:v>
                </c:pt>
                <c:pt idx="691">
                  <c:v>38931774.568586625</c:v>
                </c:pt>
                <c:pt idx="692">
                  <c:v>38756763.599416777</c:v>
                </c:pt>
                <c:pt idx="693">
                  <c:v>38582734.916814104</c:v>
                </c:pt>
                <c:pt idx="694">
                  <c:v>38409681.912402466</c:v>
                </c:pt>
                <c:pt idx="695">
                  <c:v>38237598.029613994</c:v>
                </c:pt>
                <c:pt idx="696">
                  <c:v>38066476.763225868</c:v>
                </c:pt>
                <c:pt idx="697">
                  <c:v>37896311.658901095</c:v>
                </c:pt>
                <c:pt idx="698">
                  <c:v>37727096.312733993</c:v>
                </c:pt>
                <c:pt idx="699">
                  <c:v>37558824.370800741</c:v>
                </c:pt>
                <c:pt idx="700">
                  <c:v>37391489.528713644</c:v>
                </c:pt>
                <c:pt idx="701">
                  <c:v>37225085.531180158</c:v>
                </c:pt>
                <c:pt idx="702">
                  <c:v>37059606.1715675</c:v>
                </c:pt>
                <c:pt idx="703">
                  <c:v>36895045.291468792</c:v>
                </c:pt>
                <c:pt idx="704">
                  <c:v>36731396.780276999</c:v>
                </c:pt>
                <c:pt idx="705">
                  <c:v>36568654.574760474</c:v>
                </c:pt>
                <c:pt idx="706">
                  <c:v>36406812.658643603</c:v>
                </c:pt>
                <c:pt idx="707">
                  <c:v>36245865.062192358</c:v>
                </c:pt>
                <c:pt idx="708">
                  <c:v>36085805.861802295</c:v>
                </c:pt>
                <c:pt idx="709">
                  <c:v>35926629.179592885</c:v>
                </c:pt>
                <c:pt idx="710">
                  <c:v>35768329.183003172</c:v>
                </c:pt>
                <c:pt idx="711">
                  <c:v>35610900.084394254</c:v>
                </c:pt>
                <c:pt idx="712">
                  <c:v>35454336.140653402</c:v>
                </c:pt>
                <c:pt idx="713">
                  <c:v>35298631.652803369</c:v>
                </c:pt>
                <c:pt idx="714">
                  <c:v>35143780.965614818</c:v>
                </c:pt>
                <c:pt idx="715">
                  <c:v>34989778.467223875</c:v>
                </c:pt>
                <c:pt idx="716">
                  <c:v>34836618.588751085</c:v>
                </c:pt>
                <c:pt idx="717">
                  <c:v>34684295.803927161</c:v>
                </c:pt>
                <c:pt idx="718">
                  <c:v>34532804.628719337</c:v>
                </c:pt>
                <c:pt idx="719">
                  <c:v>34382139.620963775</c:v>
                </c:pt>
                <c:pt idx="720">
                  <c:v>34232295.380000494</c:v>
                </c:pt>
                <c:pt idx="721">
                  <c:v>34083266.546311818</c:v>
                </c:pt>
                <c:pt idx="722">
                  <c:v>33935047.801164307</c:v>
                </c:pt>
                <c:pt idx="723">
                  <c:v>33787633.866255514</c:v>
                </c:pt>
                <c:pt idx="724">
                  <c:v>33641019.503361903</c:v>
                </c:pt>
                <c:pt idx="725">
                  <c:v>33495199.513992168</c:v>
                </c:pt>
                <c:pt idx="726">
                  <c:v>33350168.739043027</c:v>
                </c:pt>
                <c:pt idx="727">
                  <c:v>33205922.058458265</c:v>
                </c:pt>
                <c:pt idx="728">
                  <c:v>33062454.390891887</c:v>
                </c:pt>
                <c:pt idx="729">
                  <c:v>32919760.693373591</c:v>
                </c:pt>
                <c:pt idx="730">
                  <c:v>32777835.960977811</c:v>
                </c:pt>
                <c:pt idx="731">
                  <c:v>32636675.226496585</c:v>
                </c:pt>
                <c:pt idx="732">
                  <c:v>32496273.560114685</c:v>
                </c:pt>
                <c:pt idx="733">
                  <c:v>32356626.069087993</c:v>
                </c:pt>
                <c:pt idx="734">
                  <c:v>32217727.897426099</c:v>
                </c:pt>
                <c:pt idx="735">
                  <c:v>32079574.225576315</c:v>
                </c:pt>
                <c:pt idx="736">
                  <c:v>31942160.270111695</c:v>
                </c:pt>
                <c:pt idx="737">
                  <c:v>31805481.283422563</c:v>
                </c:pt>
                <c:pt idx="738">
                  <c:v>31669532.553409245</c:v>
                </c:pt>
                <c:pt idx="739">
                  <c:v>31534309.403179679</c:v>
                </c:pt>
                <c:pt idx="740">
                  <c:v>31399807.19074906</c:v>
                </c:pt>
                <c:pt idx="741">
                  <c:v>31266021.308741789</c:v>
                </c:pt>
                <c:pt idx="742">
                  <c:v>31132947.18409773</c:v>
                </c:pt>
                <c:pt idx="743">
                  <c:v>31000580.277779628</c:v>
                </c:pt>
                <c:pt idx="744">
                  <c:v>30868916.084484857</c:v>
                </c:pt>
                <c:pt idx="745">
                  <c:v>30737950.132358503</c:v>
                </c:pt>
                <c:pt idx="746">
                  <c:v>30607677.982710671</c:v>
                </c:pt>
                <c:pt idx="747">
                  <c:v>30478095.229734812</c:v>
                </c:pt>
                <c:pt idx="748">
                  <c:v>30349197.500230484</c:v>
                </c:pt>
                <c:pt idx="749">
                  <c:v>30220980.453326937</c:v>
                </c:pt>
                <c:pt idx="750">
                  <c:v>30093439.780211121</c:v>
                </c:pt>
                <c:pt idx="751">
                  <c:v>29966571.203856897</c:v>
                </c:pt>
                <c:pt idx="752">
                  <c:v>29840370.478757512</c:v>
                </c:pt>
                <c:pt idx="753">
                  <c:v>29714833.390660476</c:v>
                </c:pt>
                <c:pt idx="754">
                  <c:v>29589955.756304573</c:v>
                </c:pt>
                <c:pt idx="755">
                  <c:v>29465733.423159901</c:v>
                </c:pt>
                <c:pt idx="756">
                  <c:v>29342162.269170459</c:v>
                </c:pt>
                <c:pt idx="757">
                  <c:v>29219238.202498209</c:v>
                </c:pt>
                <c:pt idx="758">
                  <c:v>29096957.161270462</c:v>
                </c:pt>
                <c:pt idx="759">
                  <c:v>28975315.113329474</c:v>
                </c:pt>
                <c:pt idx="760">
                  <c:v>28854308.055984296</c:v>
                </c:pt>
                <c:pt idx="761">
                  <c:v>28733932.015764397</c:v>
                </c:pt>
                <c:pt idx="762">
                  <c:v>28614183.048176803</c:v>
                </c:pt>
                <c:pt idx="763">
                  <c:v>28495057.237464752</c:v>
                </c:pt>
                <c:pt idx="764">
                  <c:v>28376550.696368214</c:v>
                </c:pt>
                <c:pt idx="765">
                  <c:v>28258659.565887485</c:v>
                </c:pt>
                <c:pt idx="766">
                  <c:v>28141380.015048791</c:v>
                </c:pt>
                <c:pt idx="767">
                  <c:v>28024708.240671307</c:v>
                </c:pt>
                <c:pt idx="768">
                  <c:v>27908640.467137739</c:v>
                </c:pt>
                <c:pt idx="769">
                  <c:v>27793172.946165826</c:v>
                </c:pt>
                <c:pt idx="770">
                  <c:v>27678301.956582356</c:v>
                </c:pt>
                <c:pt idx="771">
                  <c:v>27564023.804099336</c:v>
                </c:pt>
                <c:pt idx="772">
                  <c:v>27450334.821092673</c:v>
                </c:pt>
                <c:pt idx="773">
                  <c:v>27337231.366381805</c:v>
                </c:pt>
                <c:pt idx="774">
                  <c:v>27224709.825012509</c:v>
                </c:pt>
                <c:pt idx="775">
                  <c:v>27112766.608041052</c:v>
                </c:pt>
                <c:pt idx="776">
                  <c:v>27001398.152320508</c:v>
                </c:pt>
                <c:pt idx="777">
                  <c:v>26890600.920289233</c:v>
                </c:pt>
                <c:pt idx="778">
                  <c:v>26780371.399761043</c:v>
                </c:pt>
                <c:pt idx="779">
                  <c:v>26670706.103717156</c:v>
                </c:pt>
                <c:pt idx="780">
                  <c:v>26561601.570100602</c:v>
                </c:pt>
                <c:pt idx="781">
                  <c:v>26453054.361612372</c:v>
                </c:pt>
                <c:pt idx="782">
                  <c:v>26345061.065508645</c:v>
                </c:pt>
                <c:pt idx="783">
                  <c:v>26237618.293401293</c:v>
                </c:pt>
                <c:pt idx="784">
                  <c:v>26130722.68105882</c:v>
                </c:pt>
                <c:pt idx="785">
                  <c:v>26024370.888210226</c:v>
                </c:pt>
                <c:pt idx="786">
                  <c:v>25918559.598349676</c:v>
                </c:pt>
                <c:pt idx="787">
                  <c:v>25813285.518543929</c:v>
                </c:pt>
                <c:pt idx="788">
                  <c:v>25708545.379240766</c:v>
                </c:pt>
                <c:pt idx="789">
                  <c:v>25604335.934079591</c:v>
                </c:pt>
                <c:pt idx="790">
                  <c:v>25500653.959703725</c:v>
                </c:pt>
                <c:pt idx="791">
                  <c:v>25397496.255573884</c:v>
                </c:pt>
                <c:pt idx="792">
                  <c:v>25294859.643784188</c:v>
                </c:pt>
                <c:pt idx="793">
                  <c:v>25192740.968879297</c:v>
                </c:pt>
                <c:pt idx="794">
                  <c:v>25091137.097673476</c:v>
                </c:pt>
                <c:pt idx="795">
                  <c:v>24990044.919070758</c:v>
                </c:pt>
                <c:pt idx="796">
                  <c:v>24889461.343887411</c:v>
                </c:pt>
                <c:pt idx="797">
                  <c:v>24789383.304675933</c:v>
                </c:pt>
                <c:pt idx="798">
                  <c:v>24689807.755550023</c:v>
                </c:pt>
                <c:pt idx="799">
                  <c:v>24590731.672011983</c:v>
                </c:pt>
                <c:pt idx="800">
                  <c:v>24492152.050780877</c:v>
                </c:pt>
                <c:pt idx="801">
                  <c:v>24394065.909622554</c:v>
                </c:pt>
                <c:pt idx="802">
                  <c:v>24296470.287181903</c:v>
                </c:pt>
                <c:pt idx="803">
                  <c:v>24199362.242815182</c:v>
                </c:pt>
                <c:pt idx="804">
                  <c:v>24102738.856424924</c:v>
                </c:pt>
                <c:pt idx="805">
                  <c:v>24006597.228296462</c:v>
                </c:pt>
                <c:pt idx="806">
                  <c:v>23910934.478934649</c:v>
                </c:pt>
                <c:pt idx="807">
                  <c:v>23815747.748903714</c:v>
                </c:pt>
                <c:pt idx="808">
                  <c:v>23721034.198667265</c:v>
                </c:pt>
                <c:pt idx="809">
                  <c:v>23626791.008430172</c:v>
                </c:pt>
                <c:pt idx="810">
                  <c:v>23533015.377982058</c:v>
                </c:pt>
                <c:pt idx="811">
                  <c:v>23439704.526541892</c:v>
                </c:pt>
                <c:pt idx="812">
                  <c:v>23346855.692604277</c:v>
                </c:pt>
                <c:pt idx="813">
                  <c:v>23254466.133786533</c:v>
                </c:pt>
                <c:pt idx="814">
                  <c:v>23162533.126677822</c:v>
                </c:pt>
                <c:pt idx="815">
                  <c:v>23071053.966689073</c:v>
                </c:pt>
                <c:pt idx="816">
                  <c:v>22980025.96790475</c:v>
                </c:pt>
                <c:pt idx="817">
                  <c:v>22889446.462935247</c:v>
                </c:pt>
                <c:pt idx="818">
                  <c:v>22799312.802771669</c:v>
                </c:pt>
                <c:pt idx="819">
                  <c:v>22709622.356640335</c:v>
                </c:pt>
                <c:pt idx="820">
                  <c:v>22620372.511860106</c:v>
                </c:pt>
                <c:pt idx="821">
                  <c:v>22531560.673700269</c:v>
                </c:pt>
                <c:pt idx="822">
                  <c:v>22443184.265239395</c:v>
                </c:pt>
                <c:pt idx="823">
                  <c:v>22355240.727226172</c:v>
                </c:pt>
                <c:pt idx="824">
                  <c:v>22267727.517940663</c:v>
                </c:pt>
                <c:pt idx="825">
                  <c:v>22180642.113057625</c:v>
                </c:pt>
                <c:pt idx="826">
                  <c:v>22093982.005510308</c:v>
                </c:pt>
                <c:pt idx="827">
                  <c:v>22007744.705355827</c:v>
                </c:pt>
                <c:pt idx="828">
                  <c:v>21921927.739641566</c:v>
                </c:pt>
                <c:pt idx="829">
                  <c:v>21836528.652272824</c:v>
                </c:pt>
                <c:pt idx="830">
                  <c:v>21751545.003881808</c:v>
                </c:pt>
                <c:pt idx="831">
                  <c:v>21666974.371697381</c:v>
                </c:pt>
                <c:pt idx="832">
                  <c:v>21582814.349415921</c:v>
                </c:pt>
                <c:pt idx="833">
                  <c:v>21499062.547074214</c:v>
                </c:pt>
                <c:pt idx="834">
                  <c:v>21415716.59092183</c:v>
                </c:pt>
                <c:pt idx="835">
                  <c:v>21332774.123296447</c:v>
                </c:pt>
                <c:pt idx="836">
                  <c:v>21250232.802498732</c:v>
                </c:pt>
                <c:pt idx="837">
                  <c:v>21168090.302669231</c:v>
                </c:pt>
                <c:pt idx="838">
                  <c:v>21086344.313666184</c:v>
                </c:pt>
                <c:pt idx="839">
                  <c:v>21004992.540943708</c:v>
                </c:pt>
                <c:pt idx="840">
                  <c:v>20924032.705432154</c:v>
                </c:pt>
                <c:pt idx="841">
                  <c:v>20843462.543418612</c:v>
                </c:pt>
                <c:pt idx="842">
                  <c:v>20763279.806428857</c:v>
                </c:pt>
                <c:pt idx="843">
                  <c:v>20683482.261110265</c:v>
                </c:pt>
                <c:pt idx="844">
                  <c:v>20604067.689115703</c:v>
                </c:pt>
                <c:pt idx="845">
                  <c:v>20525033.886988297</c:v>
                </c:pt>
                <c:pt idx="846">
                  <c:v>20446378.666047361</c:v>
                </c:pt>
                <c:pt idx="847">
                  <c:v>20368099.852275521</c:v>
                </c:pt>
                <c:pt idx="848">
                  <c:v>20290195.286206011</c:v>
                </c:pt>
                <c:pt idx="849">
                  <c:v>20212662.822812084</c:v>
                </c:pt>
                <c:pt idx="850">
                  <c:v>20135500.331396297</c:v>
                </c:pt>
                <c:pt idx="851">
                  <c:v>20058705.695481561</c:v>
                </c:pt>
                <c:pt idx="852">
                  <c:v>19982276.812702596</c:v>
                </c:pt>
                <c:pt idx="853">
                  <c:v>19906211.594698437</c:v>
                </c:pt>
                <c:pt idx="854">
                  <c:v>19830507.967006106</c:v>
                </c:pt>
                <c:pt idx="855">
                  <c:v>19755163.868954919</c:v>
                </c:pt>
                <c:pt idx="856">
                  <c:v>19680177.253561668</c:v>
                </c:pt>
                <c:pt idx="857">
                  <c:v>19605546.087427344</c:v>
                </c:pt>
                <c:pt idx="858">
                  <c:v>19531268.350633278</c:v>
                </c:pt>
                <c:pt idx="859">
                  <c:v>19457342.036640011</c:v>
                </c:pt>
                <c:pt idx="860">
                  <c:v>19383765.152185608</c:v>
                </c:pt>
                <c:pt idx="861">
                  <c:v>19310535.717185494</c:v>
                </c:pt>
                <c:pt idx="862">
                  <c:v>19237651.764632996</c:v>
                </c:pt>
                <c:pt idx="863">
                  <c:v>19165111.340500638</c:v>
                </c:pt>
                <c:pt idx="864">
                  <c:v>19092912.503642514</c:v>
                </c:pt>
                <c:pt idx="865">
                  <c:v>19021053.325697243</c:v>
                </c:pt>
                <c:pt idx="866">
                  <c:v>18949531.890991636</c:v>
                </c:pt>
                <c:pt idx="867">
                  <c:v>18878346.296445806</c:v>
                </c:pt>
                <c:pt idx="868">
                  <c:v>18807494.651478171</c:v>
                </c:pt>
                <c:pt idx="869">
                  <c:v>18736975.077912252</c:v>
                </c:pt>
                <c:pt idx="870">
                  <c:v>18666785.709883198</c:v>
                </c:pt>
                <c:pt idx="871">
                  <c:v>18596924.69374609</c:v>
                </c:pt>
                <c:pt idx="872">
                  <c:v>18527390.187984146</c:v>
                </c:pt>
                <c:pt idx="873">
                  <c:v>18458180.363118589</c:v>
                </c:pt>
                <c:pt idx="874">
                  <c:v>18389293.401618391</c:v>
                </c:pt>
                <c:pt idx="875">
                  <c:v>18320727.497811414</c:v>
                </c:pt>
                <c:pt idx="876">
                  <c:v>18252480.857795943</c:v>
                </c:pt>
                <c:pt idx="877">
                  <c:v>18184551.699353337</c:v>
                </c:pt>
                <c:pt idx="878">
                  <c:v>18116938.251860552</c:v>
                </c:pt>
                <c:pt idx="879">
                  <c:v>18049638.756204754</c:v>
                </c:pt>
                <c:pt idx="880">
                  <c:v>17982651.464697499</c:v>
                </c:pt>
                <c:pt idx="881">
                  <c:v>17915974.640989773</c:v>
                </c:pt>
                <c:pt idx="882">
                  <c:v>17849606.559988633</c:v>
                </c:pt>
                <c:pt idx="883">
                  <c:v>17783545.507773336</c:v>
                </c:pt>
                <c:pt idx="884">
                  <c:v>17717789.781512786</c:v>
                </c:pt>
                <c:pt idx="885">
                  <c:v>17652337.68938408</c:v>
                </c:pt>
                <c:pt idx="886">
                  <c:v>17587187.550490681</c:v>
                </c:pt>
                <c:pt idx="887">
                  <c:v>17522337.694782078</c:v>
                </c:pt>
                <c:pt idx="888">
                  <c:v>17457786.462973904</c:v>
                </c:pt>
                <c:pt idx="889">
                  <c:v>17393532.20646878</c:v>
                </c:pt>
                <c:pt idx="890">
                  <c:v>17329573.287277501</c:v>
                </c:pt>
                <c:pt idx="891">
                  <c:v>17265908.077941071</c:v>
                </c:pt>
                <c:pt idx="892">
                  <c:v>17202534.961453851</c:v>
                </c:pt>
                <c:pt idx="893">
                  <c:v>17139452.331186377</c:v>
                </c:pt>
                <c:pt idx="894">
                  <c:v>17076658.590809647</c:v>
                </c:pt>
                <c:pt idx="895">
                  <c:v>17014152.154219482</c:v>
                </c:pt>
                <c:pt idx="896">
                  <c:v>16951931.445461966</c:v>
                </c:pt>
                <c:pt idx="897">
                  <c:v>16889994.898659214</c:v>
                </c:pt>
                <c:pt idx="898">
                  <c:v>16828340.957935851</c:v>
                </c:pt>
                <c:pt idx="899">
                  <c:v>16766968.077345893</c:v>
                </c:pt>
                <c:pt idx="900">
                  <c:v>16705874.720800532</c:v>
                </c:pt>
                <c:pt idx="901">
                  <c:v>16645059.361996401</c:v>
                </c:pt>
                <c:pt idx="902">
                  <c:v>16584520.48434422</c:v>
                </c:pt>
                <c:pt idx="903">
                  <c:v>16524256.580898494</c:v>
                </c:pt>
                <c:pt idx="904">
                  <c:v>16464266.154287167</c:v>
                </c:pt>
                <c:pt idx="905">
                  <c:v>16404547.716642486</c:v>
                </c:pt>
                <c:pt idx="906">
                  <c:v>16345099.78953189</c:v>
                </c:pt>
                <c:pt idx="907">
                  <c:v>16285920.903889794</c:v>
                </c:pt>
                <c:pt idx="908">
                  <c:v>16227009.599949738</c:v>
                </c:pt>
                <c:pt idx="909">
                  <c:v>16168364.42717739</c:v>
                </c:pt>
                <c:pt idx="910">
                  <c:v>16109983.944203585</c:v>
                </c:pt>
                <c:pt idx="911">
                  <c:v>16051866.718758484</c:v>
                </c:pt>
                <c:pt idx="912">
                  <c:v>15994011.327605721</c:v>
                </c:pt>
                <c:pt idx="913">
                  <c:v>15936416.356477551</c:v>
                </c:pt>
                <c:pt idx="914">
                  <c:v>15879080.400010325</c:v>
                </c:pt>
                <c:pt idx="915">
                  <c:v>15822002.061680226</c:v>
                </c:pt>
                <c:pt idx="916">
                  <c:v>15765179.953740099</c:v>
                </c:pt>
                <c:pt idx="917">
                  <c:v>15708612.697156327</c:v>
                </c:pt>
                <c:pt idx="918">
                  <c:v>15652298.92154629</c:v>
                </c:pt>
                <c:pt idx="919">
                  <c:v>15596237.2651165</c:v>
                </c:pt>
                <c:pt idx="920">
                  <c:v>15540426.374601105</c:v>
                </c:pt>
                <c:pt idx="921">
                  <c:v>15484864.905200992</c:v>
                </c:pt>
                <c:pt idx="922">
                  <c:v>15429551.520523073</c:v>
                </c:pt>
                <c:pt idx="923">
                  <c:v>15374484.892520567</c:v>
                </c:pt>
                <c:pt idx="924">
                  <c:v>15319663.701433286</c:v>
                </c:pt>
                <c:pt idx="925">
                  <c:v>15265086.63572867</c:v>
                </c:pt>
                <c:pt idx="926">
                  <c:v>15210752.392043311</c:v>
                </c:pt>
                <c:pt idx="927">
                  <c:v>15156659.675124682</c:v>
                </c:pt>
                <c:pt idx="928">
                  <c:v>15102807.197773509</c:v>
                </c:pt>
                <c:pt idx="929">
                  <c:v>15049193.680786857</c:v>
                </c:pt>
                <c:pt idx="930">
                  <c:v>14995817.852900974</c:v>
                </c:pt>
                <c:pt idx="931">
                  <c:v>14942678.450735569</c:v>
                </c:pt>
                <c:pt idx="932">
                  <c:v>14889774.218737436</c:v>
                </c:pt>
                <c:pt idx="933">
                  <c:v>14837103.909125438</c:v>
                </c:pt>
                <c:pt idx="934">
                  <c:v>14784666.281835657</c:v>
                </c:pt>
                <c:pt idx="935">
                  <c:v>14732460.104466395</c:v>
                </c:pt>
                <c:pt idx="936">
                  <c:v>14680484.152224736</c:v>
                </c:pt>
                <c:pt idx="937">
                  <c:v>14628737.207872465</c:v>
                </c:pt>
                <c:pt idx="938">
                  <c:v>14577218.061673086</c:v>
                </c:pt>
                <c:pt idx="939">
                  <c:v>14525925.511338802</c:v>
                </c:pt>
                <c:pt idx="940">
                  <c:v>14474858.361978445</c:v>
                </c:pt>
                <c:pt idx="941">
                  <c:v>14424015.426045401</c:v>
                </c:pt>
                <c:pt idx="942">
                  <c:v>14373395.52328592</c:v>
                </c:pt>
                <c:pt idx="943">
                  <c:v>14322997.480688095</c:v>
                </c:pt>
                <c:pt idx="944">
                  <c:v>14272820.132431207</c:v>
                </c:pt>
                <c:pt idx="945">
                  <c:v>14222862.319835221</c:v>
                </c:pt>
                <c:pt idx="946">
                  <c:v>14173122.891310953</c:v>
                </c:pt>
                <c:pt idx="947">
                  <c:v>14123600.702310499</c:v>
                </c:pt>
                <c:pt idx="948">
                  <c:v>14074294.615278061</c:v>
                </c:pt>
                <c:pt idx="949">
                  <c:v>14025203.499601224</c:v>
                </c:pt>
                <c:pt idx="950">
                  <c:v>13976326.231562357</c:v>
                </c:pt>
                <c:pt idx="951">
                  <c:v>13927661.69429093</c:v>
                </c:pt>
                <c:pt idx="952">
                  <c:v>13879208.777715629</c:v>
                </c:pt>
                <c:pt idx="953">
                  <c:v>13830966.378517203</c:v>
                </c:pt>
                <c:pt idx="954">
                  <c:v>13782933.400081556</c:v>
                </c:pt>
                <c:pt idx="955">
                  <c:v>13735108.752453132</c:v>
                </c:pt>
                <c:pt idx="956">
                  <c:v>13687491.352288941</c:v>
                </c:pt>
                <c:pt idx="957">
                  <c:v>13640080.12281239</c:v>
                </c:pt>
                <c:pt idx="958">
                  <c:v>13592873.993768349</c:v>
                </c:pt>
                <c:pt idx="959">
                  <c:v>13545871.901377622</c:v>
                </c:pt>
                <c:pt idx="960">
                  <c:v>13499072.788292412</c:v>
                </c:pt>
                <c:pt idx="961">
                  <c:v>13452475.603551818</c:v>
                </c:pt>
                <c:pt idx="962">
                  <c:v>13406079.30253786</c:v>
                </c:pt>
                <c:pt idx="963">
                  <c:v>13359882.846931797</c:v>
                </c:pt>
                <c:pt idx="964">
                  <c:v>13313885.204670556</c:v>
                </c:pt>
                <c:pt idx="965">
                  <c:v>13268085.349903969</c:v>
                </c:pt>
                <c:pt idx="966">
                  <c:v>13222482.262951927</c:v>
                </c:pt>
                <c:pt idx="967">
                  <c:v>13177074.930261824</c:v>
                </c:pt>
                <c:pt idx="968">
                  <c:v>13131862.344366986</c:v>
                </c:pt>
                <c:pt idx="969">
                  <c:v>13086843.503844475</c:v>
                </c:pt>
                <c:pt idx="970">
                  <c:v>13042017.413273832</c:v>
                </c:pt>
                <c:pt idx="971">
                  <c:v>12997383.083196219</c:v>
                </c:pt>
                <c:pt idx="972">
                  <c:v>12952939.530073328</c:v>
                </c:pt>
                <c:pt idx="973">
                  <c:v>12908685.776247084</c:v>
                </c:pt>
                <c:pt idx="974">
                  <c:v>12864620.849899402</c:v>
                </c:pt>
                <c:pt idx="975">
                  <c:v>12820743.785012668</c:v>
                </c:pt>
                <c:pt idx="976">
                  <c:v>12777053.621329727</c:v>
                </c:pt>
                <c:pt idx="977">
                  <c:v>12733549.404315105</c:v>
                </c:pt>
                <c:pt idx="978">
                  <c:v>12690230.185115665</c:v>
                </c:pt>
                <c:pt idx="979">
                  <c:v>12647095.020522332</c:v>
                </c:pt>
                <c:pt idx="980">
                  <c:v>12604142.972931646</c:v>
                </c:pt>
                <c:pt idx="981">
                  <c:v>12561373.110307576</c:v>
                </c:pt>
                <c:pt idx="982">
                  <c:v>12518784.506144067</c:v>
                </c:pt>
                <c:pt idx="983">
                  <c:v>12476376.239427216</c:v>
                </c:pt>
                <c:pt idx="984">
                  <c:v>12434147.394598361</c:v>
                </c:pt>
                <c:pt idx="985">
                  <c:v>12392097.061517136</c:v>
                </c:pt>
                <c:pt idx="986">
                  <c:v>12350224.335424762</c:v>
                </c:pt>
                <c:pt idx="987">
                  <c:v>12308528.31690779</c:v>
                </c:pt>
                <c:pt idx="988">
                  <c:v>12267008.111861954</c:v>
                </c:pt>
                <c:pt idx="989">
                  <c:v>12225662.831456659</c:v>
                </c:pt>
                <c:pt idx="990">
                  <c:v>12184491.592099071</c:v>
                </c:pt>
                <c:pt idx="991">
                  <c:v>12143493.51539902</c:v>
                </c:pt>
                <c:pt idx="992">
                  <c:v>12102667.72813428</c:v>
                </c:pt>
                <c:pt idx="993">
                  <c:v>12062013.362215368</c:v>
                </c:pt>
                <c:pt idx="994">
                  <c:v>12021529.554651609</c:v>
                </c:pt>
                <c:pt idx="995">
                  <c:v>11981215.44751641</c:v>
                </c:pt>
                <c:pt idx="996">
                  <c:v>11941070.187913835</c:v>
                </c:pt>
                <c:pt idx="997">
                  <c:v>11901092.927944539</c:v>
                </c:pt>
                <c:pt idx="998">
                  <c:v>11861282.824672543</c:v>
                </c:pt>
                <c:pt idx="999">
                  <c:v>11821639.040092053</c:v>
                </c:pt>
                <c:pt idx="1000">
                  <c:v>11782160.741094375</c:v>
                </c:pt>
                <c:pt idx="1001">
                  <c:v>11742847.099435406</c:v>
                </c:pt>
                <c:pt idx="1002">
                  <c:v>11703697.291703185</c:v>
                </c:pt>
                <c:pt idx="1003">
                  <c:v>11664710.499285521</c:v>
                </c:pt>
                <c:pt idx="1004">
                  <c:v>11625885.90833832</c:v>
                </c:pt>
                <c:pt idx="1005">
                  <c:v>11587222.709753698</c:v>
                </c:pt>
                <c:pt idx="1006">
                  <c:v>11548720.09912839</c:v>
                </c:pt>
                <c:pt idx="1007">
                  <c:v>11510377.276732938</c:v>
                </c:pt>
                <c:pt idx="1008">
                  <c:v>11472193.447480191</c:v>
                </c:pt>
                <c:pt idx="1009">
                  <c:v>11434167.820894741</c:v>
                </c:pt>
                <c:pt idx="1010">
                  <c:v>11396299.611082559</c:v>
                </c:pt>
                <c:pt idx="1011">
                  <c:v>11358588.036700349</c:v>
                </c:pt>
                <c:pt idx="1012">
                  <c:v>11321032.320925683</c:v>
                </c:pt>
                <c:pt idx="1013">
                  <c:v>11283631.691427063</c:v>
                </c:pt>
                <c:pt idx="1014">
                  <c:v>11246385.380334163</c:v>
                </c:pt>
              </c:numCache>
            </c:numRef>
          </c:yVal>
          <c:smooth val="1"/>
        </c:ser>
        <c:axId val="144369152"/>
        <c:axId val="144370688"/>
      </c:scatterChart>
      <c:valAx>
        <c:axId val="14436915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370688"/>
        <c:crosses val="autoZero"/>
        <c:crossBetween val="midCat"/>
      </c:valAx>
      <c:valAx>
        <c:axId val="144370688"/>
        <c:scaling>
          <c:orientation val="minMax"/>
        </c:scaling>
        <c:delete val="1"/>
        <c:axPos val="l"/>
        <c:majorGridlines>
          <c:spPr>
            <a:ln w="9525" cap="flat" cmpd="sng" algn="ctr">
              <a:solidFill>
                <a:schemeClr val="tx1">
                  <a:lumMod val="15000"/>
                  <a:lumOff val="85000"/>
                </a:schemeClr>
              </a:solidFill>
              <a:round/>
            </a:ln>
            <a:effectLst/>
          </c:spPr>
        </c:majorGridlines>
        <c:numFmt formatCode="0_ " sourceLinked="1"/>
        <c:majorTickMark val="none"/>
        <c:tickLblPos val="none"/>
        <c:crossAx val="14436915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1.0298507462686571E-2"/>
          <c:y val="8.88888888888891E-2"/>
          <c:w val="0.95845771144278602"/>
          <c:h val="0.77222222222222225"/>
        </c:manualLayout>
      </c:layout>
      <c:scatterChart>
        <c:scatterStyle val="smoothMarker"/>
        <c:ser>
          <c:idx val="0"/>
          <c:order val="0"/>
          <c:spPr>
            <a:ln w="38100" cap="rnd">
              <a:solidFill>
                <a:schemeClr val="accent1"/>
              </a:solidFill>
              <a:round/>
            </a:ln>
            <a:effectLst/>
          </c:spPr>
          <c:marker>
            <c:symbol val="none"/>
          </c:marker>
          <c:xVal>
            <c:numRef>
              <c:f>黒体のフラックス分布関数!$F$12:$F$71</c:f>
              <c:numCache>
                <c:formatCode>General</c:formatCode>
                <c:ptCount val="60"/>
                <c:pt idx="2">
                  <c:v>50</c:v>
                </c:pt>
                <c:pt idx="3">
                  <c:v>100</c:v>
                </c:pt>
                <c:pt idx="4">
                  <c:v>150</c:v>
                </c:pt>
                <c:pt idx="5">
                  <c:v>200</c:v>
                </c:pt>
                <c:pt idx="6">
                  <c:v>250</c:v>
                </c:pt>
                <c:pt idx="7">
                  <c:v>300</c:v>
                </c:pt>
                <c:pt idx="8">
                  <c:v>350</c:v>
                </c:pt>
                <c:pt idx="9">
                  <c:v>400</c:v>
                </c:pt>
                <c:pt idx="10">
                  <c:v>450</c:v>
                </c:pt>
                <c:pt idx="11">
                  <c:v>500</c:v>
                </c:pt>
                <c:pt idx="12">
                  <c:v>10000</c:v>
                </c:pt>
                <c:pt idx="13">
                  <c:v>10050</c:v>
                </c:pt>
                <c:pt idx="14">
                  <c:v>10100</c:v>
                </c:pt>
                <c:pt idx="15">
                  <c:v>10150</c:v>
                </c:pt>
                <c:pt idx="16">
                  <c:v>10200</c:v>
                </c:pt>
                <c:pt idx="17">
                  <c:v>10250</c:v>
                </c:pt>
                <c:pt idx="18">
                  <c:v>10300</c:v>
                </c:pt>
                <c:pt idx="19">
                  <c:v>10350</c:v>
                </c:pt>
                <c:pt idx="20">
                  <c:v>10400</c:v>
                </c:pt>
                <c:pt idx="21">
                  <c:v>10450</c:v>
                </c:pt>
                <c:pt idx="22">
                  <c:v>10500</c:v>
                </c:pt>
                <c:pt idx="23">
                  <c:v>10550</c:v>
                </c:pt>
                <c:pt idx="24">
                  <c:v>10600</c:v>
                </c:pt>
                <c:pt idx="25">
                  <c:v>10650</c:v>
                </c:pt>
                <c:pt idx="26">
                  <c:v>10700</c:v>
                </c:pt>
                <c:pt idx="27">
                  <c:v>10750</c:v>
                </c:pt>
                <c:pt idx="28">
                  <c:v>10800</c:v>
                </c:pt>
                <c:pt idx="29">
                  <c:v>10850</c:v>
                </c:pt>
                <c:pt idx="30">
                  <c:v>10900</c:v>
                </c:pt>
                <c:pt idx="31">
                  <c:v>10950</c:v>
                </c:pt>
                <c:pt idx="32">
                  <c:v>11000</c:v>
                </c:pt>
                <c:pt idx="33">
                  <c:v>11050</c:v>
                </c:pt>
                <c:pt idx="34">
                  <c:v>11100</c:v>
                </c:pt>
                <c:pt idx="35">
                  <c:v>11150</c:v>
                </c:pt>
                <c:pt idx="36">
                  <c:v>11200</c:v>
                </c:pt>
                <c:pt idx="37">
                  <c:v>11250</c:v>
                </c:pt>
                <c:pt idx="38">
                  <c:v>11300</c:v>
                </c:pt>
                <c:pt idx="39">
                  <c:v>11350</c:v>
                </c:pt>
                <c:pt idx="40">
                  <c:v>11400</c:v>
                </c:pt>
                <c:pt idx="41">
                  <c:v>11450</c:v>
                </c:pt>
                <c:pt idx="42">
                  <c:v>11500</c:v>
                </c:pt>
                <c:pt idx="43">
                  <c:v>11550</c:v>
                </c:pt>
                <c:pt idx="44">
                  <c:v>11600</c:v>
                </c:pt>
                <c:pt idx="45">
                  <c:v>11650</c:v>
                </c:pt>
                <c:pt idx="46">
                  <c:v>11700</c:v>
                </c:pt>
                <c:pt idx="47">
                  <c:v>11750</c:v>
                </c:pt>
                <c:pt idx="48">
                  <c:v>11800</c:v>
                </c:pt>
                <c:pt idx="49">
                  <c:v>11850</c:v>
                </c:pt>
                <c:pt idx="50">
                  <c:v>11900</c:v>
                </c:pt>
                <c:pt idx="51">
                  <c:v>11950</c:v>
                </c:pt>
                <c:pt idx="52">
                  <c:v>12000</c:v>
                </c:pt>
                <c:pt idx="53">
                  <c:v>12050</c:v>
                </c:pt>
                <c:pt idx="54">
                  <c:v>12100</c:v>
                </c:pt>
                <c:pt idx="55">
                  <c:v>12150</c:v>
                </c:pt>
                <c:pt idx="56">
                  <c:v>12200</c:v>
                </c:pt>
                <c:pt idx="57">
                  <c:v>12250</c:v>
                </c:pt>
                <c:pt idx="58">
                  <c:v>12300</c:v>
                </c:pt>
                <c:pt idx="59">
                  <c:v>12350</c:v>
                </c:pt>
              </c:numCache>
            </c:numRef>
          </c:xVal>
          <c:yVal>
            <c:numRef>
              <c:f>黒体のフラックス分布関数!$G$12:$G$71</c:f>
              <c:numCache>
                <c:formatCode>0_ </c:formatCode>
                <c:ptCount val="60"/>
                <c:pt idx="2">
                  <c:v>0.32145858162274105</c:v>
                </c:pt>
                <c:pt idx="3">
                  <c:v>613358397.06157923</c:v>
                </c:pt>
                <c:pt idx="4">
                  <c:v>318056643272.77356</c:v>
                </c:pt>
                <c:pt idx="5">
                  <c:v>4736262115865.3242</c:v>
                </c:pt>
                <c:pt idx="6">
                  <c:v>18598541818284.539</c:v>
                </c:pt>
                <c:pt idx="7">
                  <c:v>39148145378542.109</c:v>
                </c:pt>
                <c:pt idx="8">
                  <c:v>59133500697049.016</c:v>
                </c:pt>
                <c:pt idx="9">
                  <c:v>73721364487648.797</c:v>
                </c:pt>
                <c:pt idx="10">
                  <c:v>81715640368392.625</c:v>
                </c:pt>
                <c:pt idx="11">
                  <c:v>84040895177250.672</c:v>
                </c:pt>
                <c:pt idx="12">
                  <c:v>26262779.742890853</c:v>
                </c:pt>
                <c:pt idx="13">
                  <c:v>13030433784.544571</c:v>
                </c:pt>
                <c:pt idx="14">
                  <c:v>12782452095.326492</c:v>
                </c:pt>
                <c:pt idx="15">
                  <c:v>12540338813.053978</c:v>
                </c:pt>
                <c:pt idx="16">
                  <c:v>12303928155.187439</c:v>
                </c:pt>
                <c:pt idx="17">
                  <c:v>12073059774.786472</c:v>
                </c:pt>
                <c:pt idx="18">
                  <c:v>11847578557.882847</c:v>
                </c:pt>
                <c:pt idx="19">
                  <c:v>11627334429.307186</c:v>
                </c:pt>
                <c:pt idx="20">
                  <c:v>11412182166.579733</c:v>
                </c:pt>
                <c:pt idx="21">
                  <c:v>11201981221.494884</c:v>
                </c:pt>
                <c:pt idx="22">
                  <c:v>10996595549.047871</c:v>
                </c:pt>
                <c:pt idx="23">
                  <c:v>10795893443.369678</c:v>
                </c:pt>
                <c:pt idx="24">
                  <c:v>10599747380.352667</c:v>
                </c:pt>
                <c:pt idx="25">
                  <c:v>10408033866.665394</c:v>
                </c:pt>
                <c:pt idx="26">
                  <c:v>10220633294.869688</c:v>
                </c:pt>
                <c:pt idx="27">
                  <c:v>10037429804.367466</c:v>
                </c:pt>
                <c:pt idx="28">
                  <c:v>9858311147.9178448</c:v>
                </c:pt>
                <c:pt idx="29">
                  <c:v>9683168563.4778805</c:v>
                </c:pt>
                <c:pt idx="30">
                  <c:v>9511896651.1320839</c:v>
                </c:pt>
                <c:pt idx="31">
                  <c:v>9344393254.8874817</c:v>
                </c:pt>
                <c:pt idx="32">
                  <c:v>9180559349.1212559</c:v>
                </c:pt>
                <c:pt idx="33">
                  <c:v>9020298929.4788036</c:v>
                </c:pt>
                <c:pt idx="34">
                  <c:v>8863518908.0289783</c:v>
                </c:pt>
                <c:pt idx="35">
                  <c:v>8710129012.4931545</c:v>
                </c:pt>
                <c:pt idx="36">
                  <c:v>8560041689.3727865</c:v>
                </c:pt>
                <c:pt idx="37">
                  <c:v>8413172010.8089142</c:v>
                </c:pt>
                <c:pt idx="38">
                  <c:v>8269437585.0144472</c:v>
                </c:pt>
                <c:pt idx="39">
                  <c:v>8128758470.1277246</c:v>
                </c:pt>
                <c:pt idx="40">
                  <c:v>7991057091.3428783</c:v>
                </c:pt>
                <c:pt idx="41">
                  <c:v>7856258161.179039</c:v>
                </c:pt>
                <c:pt idx="42">
                  <c:v>7724288602.757</c:v>
                </c:pt>
                <c:pt idx="43">
                  <c:v>7595077475.9577885</c:v>
                </c:pt>
                <c:pt idx="44">
                  <c:v>7468555906.343483</c:v>
                </c:pt>
                <c:pt idx="45">
                  <c:v>7344657016.7259188</c:v>
                </c:pt>
                <c:pt idx="46">
                  <c:v>7223315861.2742548</c:v>
                </c:pt>
                <c:pt idx="47">
                  <c:v>7104469362.0571499</c:v>
                </c:pt>
                <c:pt idx="48">
                  <c:v>6988056247.9200668</c:v>
                </c:pt>
                <c:pt idx="49">
                  <c:v>6874016995.6026678</c:v>
                </c:pt>
                <c:pt idx="50">
                  <c:v>6762293773.0054741</c:v>
                </c:pt>
                <c:pt idx="51">
                  <c:v>6652830384.5190439</c:v>
                </c:pt>
                <c:pt idx="52">
                  <c:v>6545572218.3326206</c:v>
                </c:pt>
                <c:pt idx="53">
                  <c:v>6440466195.6430941</c:v>
                </c:pt>
                <c:pt idx="54">
                  <c:v>6337460721.6884089</c:v>
                </c:pt>
                <c:pt idx="55">
                  <c:v>6236505638.5328598</c:v>
                </c:pt>
                <c:pt idx="56">
                  <c:v>6137552179.5350485</c:v>
                </c:pt>
                <c:pt idx="57">
                  <c:v>6040552925.4320145</c:v>
                </c:pt>
                <c:pt idx="58">
                  <c:v>5945461761.9762459</c:v>
                </c:pt>
                <c:pt idx="59">
                  <c:v>5852233839.0646763</c:v>
                </c:pt>
              </c:numCache>
            </c:numRef>
          </c:yVal>
          <c:smooth val="1"/>
        </c:ser>
        <c:axId val="144549760"/>
        <c:axId val="144551296"/>
      </c:scatterChart>
      <c:valAx>
        <c:axId val="144549760"/>
        <c:scaling>
          <c:orientation val="minMax"/>
          <c:max val="3000"/>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551296"/>
        <c:crosses val="autoZero"/>
        <c:crossBetween val="midCat"/>
      </c:valAx>
      <c:valAx>
        <c:axId val="14455129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tickLblPos val="none"/>
        <c:crossAx val="14454976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38100" cap="rnd">
              <a:solidFill>
                <a:schemeClr val="accent1"/>
              </a:solidFill>
              <a:round/>
            </a:ln>
            <a:effectLst/>
          </c:spPr>
          <c:marker>
            <c:symbol val="none"/>
          </c:marker>
          <c:xVal>
            <c:numRef>
              <c:f>黒体のフラックス分布関数!$R$14:$R$690</c:f>
              <c:numCache>
                <c:formatCode>General</c:formatCode>
                <c:ptCount val="677"/>
                <c:pt idx="0">
                  <c:v>3000</c:v>
                </c:pt>
                <c:pt idx="1">
                  <c:v>3100</c:v>
                </c:pt>
                <c:pt idx="2">
                  <c:v>3200</c:v>
                </c:pt>
                <c:pt idx="3">
                  <c:v>3300</c:v>
                </c:pt>
                <c:pt idx="4">
                  <c:v>3400</c:v>
                </c:pt>
                <c:pt idx="5">
                  <c:v>3500</c:v>
                </c:pt>
                <c:pt idx="6">
                  <c:v>3600</c:v>
                </c:pt>
                <c:pt idx="7">
                  <c:v>3700</c:v>
                </c:pt>
                <c:pt idx="8">
                  <c:v>3800</c:v>
                </c:pt>
                <c:pt idx="9">
                  <c:v>3900</c:v>
                </c:pt>
                <c:pt idx="10">
                  <c:v>4000</c:v>
                </c:pt>
                <c:pt idx="11">
                  <c:v>4100</c:v>
                </c:pt>
                <c:pt idx="12">
                  <c:v>4200</c:v>
                </c:pt>
                <c:pt idx="13">
                  <c:v>4300</c:v>
                </c:pt>
                <c:pt idx="14">
                  <c:v>4400</c:v>
                </c:pt>
                <c:pt idx="15">
                  <c:v>4500</c:v>
                </c:pt>
                <c:pt idx="16">
                  <c:v>4600</c:v>
                </c:pt>
                <c:pt idx="17">
                  <c:v>4700</c:v>
                </c:pt>
                <c:pt idx="18">
                  <c:v>4800</c:v>
                </c:pt>
                <c:pt idx="19">
                  <c:v>4900</c:v>
                </c:pt>
                <c:pt idx="20">
                  <c:v>5000</c:v>
                </c:pt>
                <c:pt idx="21">
                  <c:v>5100</c:v>
                </c:pt>
                <c:pt idx="22">
                  <c:v>5200</c:v>
                </c:pt>
                <c:pt idx="23">
                  <c:v>5300</c:v>
                </c:pt>
                <c:pt idx="24">
                  <c:v>5400</c:v>
                </c:pt>
                <c:pt idx="25">
                  <c:v>5500</c:v>
                </c:pt>
                <c:pt idx="26">
                  <c:v>5600</c:v>
                </c:pt>
                <c:pt idx="27">
                  <c:v>5700</c:v>
                </c:pt>
                <c:pt idx="28">
                  <c:v>5800</c:v>
                </c:pt>
                <c:pt idx="29">
                  <c:v>5900</c:v>
                </c:pt>
                <c:pt idx="30">
                  <c:v>6000</c:v>
                </c:pt>
                <c:pt idx="31">
                  <c:v>6100</c:v>
                </c:pt>
                <c:pt idx="32">
                  <c:v>6200</c:v>
                </c:pt>
                <c:pt idx="33">
                  <c:v>6300</c:v>
                </c:pt>
                <c:pt idx="34">
                  <c:v>6400</c:v>
                </c:pt>
                <c:pt idx="35">
                  <c:v>6500</c:v>
                </c:pt>
                <c:pt idx="36">
                  <c:v>6600</c:v>
                </c:pt>
                <c:pt idx="37">
                  <c:v>6700</c:v>
                </c:pt>
                <c:pt idx="38">
                  <c:v>6800</c:v>
                </c:pt>
                <c:pt idx="39">
                  <c:v>6900</c:v>
                </c:pt>
                <c:pt idx="40">
                  <c:v>7000</c:v>
                </c:pt>
                <c:pt idx="41">
                  <c:v>7100</c:v>
                </c:pt>
                <c:pt idx="42">
                  <c:v>7200</c:v>
                </c:pt>
                <c:pt idx="43">
                  <c:v>7300</c:v>
                </c:pt>
                <c:pt idx="44">
                  <c:v>7400</c:v>
                </c:pt>
                <c:pt idx="45">
                  <c:v>7500</c:v>
                </c:pt>
                <c:pt idx="46">
                  <c:v>7600</c:v>
                </c:pt>
                <c:pt idx="47">
                  <c:v>7700</c:v>
                </c:pt>
                <c:pt idx="48">
                  <c:v>7800</c:v>
                </c:pt>
                <c:pt idx="49">
                  <c:v>7900</c:v>
                </c:pt>
                <c:pt idx="50">
                  <c:v>8000</c:v>
                </c:pt>
                <c:pt idx="51">
                  <c:v>8100</c:v>
                </c:pt>
                <c:pt idx="52">
                  <c:v>8200</c:v>
                </c:pt>
                <c:pt idx="53">
                  <c:v>8300</c:v>
                </c:pt>
                <c:pt idx="54">
                  <c:v>8400</c:v>
                </c:pt>
                <c:pt idx="55">
                  <c:v>8500</c:v>
                </c:pt>
                <c:pt idx="56">
                  <c:v>8600</c:v>
                </c:pt>
                <c:pt idx="57">
                  <c:v>8700</c:v>
                </c:pt>
                <c:pt idx="58">
                  <c:v>8800</c:v>
                </c:pt>
                <c:pt idx="59">
                  <c:v>8900</c:v>
                </c:pt>
                <c:pt idx="60">
                  <c:v>9000</c:v>
                </c:pt>
                <c:pt idx="61">
                  <c:v>9100</c:v>
                </c:pt>
                <c:pt idx="62">
                  <c:v>9200</c:v>
                </c:pt>
                <c:pt idx="63">
                  <c:v>9300</c:v>
                </c:pt>
                <c:pt idx="64">
                  <c:v>9400</c:v>
                </c:pt>
                <c:pt idx="65">
                  <c:v>9500</c:v>
                </c:pt>
                <c:pt idx="66">
                  <c:v>9600</c:v>
                </c:pt>
                <c:pt idx="67">
                  <c:v>9700</c:v>
                </c:pt>
                <c:pt idx="68">
                  <c:v>9800</c:v>
                </c:pt>
                <c:pt idx="69">
                  <c:v>9900</c:v>
                </c:pt>
                <c:pt idx="70">
                  <c:v>10000</c:v>
                </c:pt>
                <c:pt idx="71">
                  <c:v>10100</c:v>
                </c:pt>
                <c:pt idx="72">
                  <c:v>10200</c:v>
                </c:pt>
                <c:pt idx="73">
                  <c:v>10300</c:v>
                </c:pt>
                <c:pt idx="74">
                  <c:v>10400</c:v>
                </c:pt>
                <c:pt idx="75">
                  <c:v>10500</c:v>
                </c:pt>
                <c:pt idx="76">
                  <c:v>10600</c:v>
                </c:pt>
                <c:pt idx="77">
                  <c:v>10700</c:v>
                </c:pt>
                <c:pt idx="78">
                  <c:v>10800</c:v>
                </c:pt>
                <c:pt idx="79">
                  <c:v>10900</c:v>
                </c:pt>
                <c:pt idx="80">
                  <c:v>11000</c:v>
                </c:pt>
                <c:pt idx="81">
                  <c:v>11100</c:v>
                </c:pt>
                <c:pt idx="82">
                  <c:v>11200</c:v>
                </c:pt>
                <c:pt idx="83">
                  <c:v>11300</c:v>
                </c:pt>
                <c:pt idx="84">
                  <c:v>11400</c:v>
                </c:pt>
                <c:pt idx="85">
                  <c:v>11500</c:v>
                </c:pt>
                <c:pt idx="86">
                  <c:v>11600</c:v>
                </c:pt>
                <c:pt idx="87">
                  <c:v>11700</c:v>
                </c:pt>
                <c:pt idx="88">
                  <c:v>11800</c:v>
                </c:pt>
                <c:pt idx="89">
                  <c:v>11900</c:v>
                </c:pt>
                <c:pt idx="90">
                  <c:v>12000</c:v>
                </c:pt>
                <c:pt idx="91">
                  <c:v>12100</c:v>
                </c:pt>
                <c:pt idx="92">
                  <c:v>12200</c:v>
                </c:pt>
                <c:pt idx="93">
                  <c:v>12300</c:v>
                </c:pt>
                <c:pt idx="94">
                  <c:v>12400</c:v>
                </c:pt>
                <c:pt idx="95">
                  <c:v>12500</c:v>
                </c:pt>
                <c:pt idx="96">
                  <c:v>12600</c:v>
                </c:pt>
                <c:pt idx="97">
                  <c:v>12700</c:v>
                </c:pt>
                <c:pt idx="98">
                  <c:v>12800</c:v>
                </c:pt>
                <c:pt idx="99">
                  <c:v>12900</c:v>
                </c:pt>
                <c:pt idx="100">
                  <c:v>13000</c:v>
                </c:pt>
                <c:pt idx="101">
                  <c:v>13100</c:v>
                </c:pt>
                <c:pt idx="102">
                  <c:v>13200</c:v>
                </c:pt>
                <c:pt idx="103">
                  <c:v>13300</c:v>
                </c:pt>
                <c:pt idx="104">
                  <c:v>13400</c:v>
                </c:pt>
                <c:pt idx="105">
                  <c:v>13500</c:v>
                </c:pt>
                <c:pt idx="106">
                  <c:v>13600</c:v>
                </c:pt>
                <c:pt idx="107">
                  <c:v>13700</c:v>
                </c:pt>
                <c:pt idx="108">
                  <c:v>13800</c:v>
                </c:pt>
                <c:pt idx="109">
                  <c:v>13900</c:v>
                </c:pt>
                <c:pt idx="110">
                  <c:v>14000</c:v>
                </c:pt>
                <c:pt idx="111">
                  <c:v>14100</c:v>
                </c:pt>
                <c:pt idx="112">
                  <c:v>14200</c:v>
                </c:pt>
                <c:pt idx="113">
                  <c:v>14300</c:v>
                </c:pt>
                <c:pt idx="114">
                  <c:v>14400</c:v>
                </c:pt>
                <c:pt idx="115">
                  <c:v>14500</c:v>
                </c:pt>
                <c:pt idx="116">
                  <c:v>14600</c:v>
                </c:pt>
                <c:pt idx="117">
                  <c:v>14700</c:v>
                </c:pt>
                <c:pt idx="118">
                  <c:v>14800</c:v>
                </c:pt>
                <c:pt idx="119">
                  <c:v>14900</c:v>
                </c:pt>
                <c:pt idx="120">
                  <c:v>15000</c:v>
                </c:pt>
                <c:pt idx="121">
                  <c:v>15100</c:v>
                </c:pt>
                <c:pt idx="122">
                  <c:v>15200</c:v>
                </c:pt>
                <c:pt idx="123">
                  <c:v>15300</c:v>
                </c:pt>
                <c:pt idx="124">
                  <c:v>15400</c:v>
                </c:pt>
                <c:pt idx="125">
                  <c:v>15500</c:v>
                </c:pt>
                <c:pt idx="126">
                  <c:v>15600</c:v>
                </c:pt>
                <c:pt idx="127">
                  <c:v>15700</c:v>
                </c:pt>
                <c:pt idx="128">
                  <c:v>15800</c:v>
                </c:pt>
                <c:pt idx="129">
                  <c:v>15900</c:v>
                </c:pt>
                <c:pt idx="130">
                  <c:v>16000</c:v>
                </c:pt>
                <c:pt idx="131">
                  <c:v>16100</c:v>
                </c:pt>
                <c:pt idx="132">
                  <c:v>16200</c:v>
                </c:pt>
                <c:pt idx="133">
                  <c:v>16300</c:v>
                </c:pt>
                <c:pt idx="134">
                  <c:v>16400</c:v>
                </c:pt>
                <c:pt idx="135">
                  <c:v>16500</c:v>
                </c:pt>
                <c:pt idx="136">
                  <c:v>16600</c:v>
                </c:pt>
                <c:pt idx="137">
                  <c:v>16700</c:v>
                </c:pt>
                <c:pt idx="138">
                  <c:v>16800</c:v>
                </c:pt>
                <c:pt idx="139">
                  <c:v>16900</c:v>
                </c:pt>
                <c:pt idx="140">
                  <c:v>17000</c:v>
                </c:pt>
                <c:pt idx="141">
                  <c:v>17100</c:v>
                </c:pt>
                <c:pt idx="142">
                  <c:v>17200</c:v>
                </c:pt>
                <c:pt idx="143">
                  <c:v>17300</c:v>
                </c:pt>
                <c:pt idx="144">
                  <c:v>17400</c:v>
                </c:pt>
                <c:pt idx="145">
                  <c:v>17500</c:v>
                </c:pt>
                <c:pt idx="146">
                  <c:v>17600</c:v>
                </c:pt>
                <c:pt idx="147">
                  <c:v>17700</c:v>
                </c:pt>
                <c:pt idx="148">
                  <c:v>17800</c:v>
                </c:pt>
                <c:pt idx="149">
                  <c:v>17900</c:v>
                </c:pt>
                <c:pt idx="150">
                  <c:v>18000</c:v>
                </c:pt>
                <c:pt idx="151">
                  <c:v>18100</c:v>
                </c:pt>
                <c:pt idx="152">
                  <c:v>18200</c:v>
                </c:pt>
                <c:pt idx="153">
                  <c:v>18300</c:v>
                </c:pt>
                <c:pt idx="154">
                  <c:v>18400</c:v>
                </c:pt>
                <c:pt idx="155">
                  <c:v>18500</c:v>
                </c:pt>
                <c:pt idx="156">
                  <c:v>18600</c:v>
                </c:pt>
                <c:pt idx="157">
                  <c:v>18700</c:v>
                </c:pt>
                <c:pt idx="158">
                  <c:v>18800</c:v>
                </c:pt>
                <c:pt idx="159">
                  <c:v>18900</c:v>
                </c:pt>
                <c:pt idx="160">
                  <c:v>19000</c:v>
                </c:pt>
                <c:pt idx="161">
                  <c:v>19100</c:v>
                </c:pt>
                <c:pt idx="162">
                  <c:v>19200</c:v>
                </c:pt>
                <c:pt idx="163">
                  <c:v>19300</c:v>
                </c:pt>
                <c:pt idx="164">
                  <c:v>19400</c:v>
                </c:pt>
                <c:pt idx="165">
                  <c:v>19500</c:v>
                </c:pt>
                <c:pt idx="166">
                  <c:v>19600</c:v>
                </c:pt>
                <c:pt idx="167">
                  <c:v>19700</c:v>
                </c:pt>
                <c:pt idx="168">
                  <c:v>19800</c:v>
                </c:pt>
                <c:pt idx="169">
                  <c:v>19900</c:v>
                </c:pt>
                <c:pt idx="170">
                  <c:v>20000</c:v>
                </c:pt>
                <c:pt idx="171">
                  <c:v>20100</c:v>
                </c:pt>
                <c:pt idx="172">
                  <c:v>20200</c:v>
                </c:pt>
                <c:pt idx="173">
                  <c:v>20300</c:v>
                </c:pt>
                <c:pt idx="174">
                  <c:v>20400</c:v>
                </c:pt>
                <c:pt idx="175">
                  <c:v>20500</c:v>
                </c:pt>
                <c:pt idx="176">
                  <c:v>20600</c:v>
                </c:pt>
                <c:pt idx="177">
                  <c:v>20700</c:v>
                </c:pt>
                <c:pt idx="178">
                  <c:v>20800</c:v>
                </c:pt>
                <c:pt idx="179">
                  <c:v>20900</c:v>
                </c:pt>
                <c:pt idx="180">
                  <c:v>21000</c:v>
                </c:pt>
                <c:pt idx="181">
                  <c:v>21100</c:v>
                </c:pt>
                <c:pt idx="182">
                  <c:v>21200</c:v>
                </c:pt>
                <c:pt idx="183">
                  <c:v>21300</c:v>
                </c:pt>
                <c:pt idx="184">
                  <c:v>21400</c:v>
                </c:pt>
                <c:pt idx="185">
                  <c:v>21500</c:v>
                </c:pt>
                <c:pt idx="186">
                  <c:v>21600</c:v>
                </c:pt>
                <c:pt idx="187">
                  <c:v>21700</c:v>
                </c:pt>
                <c:pt idx="188">
                  <c:v>21800</c:v>
                </c:pt>
                <c:pt idx="189">
                  <c:v>21900</c:v>
                </c:pt>
                <c:pt idx="190">
                  <c:v>22000</c:v>
                </c:pt>
                <c:pt idx="191">
                  <c:v>22100</c:v>
                </c:pt>
                <c:pt idx="192">
                  <c:v>22200</c:v>
                </c:pt>
                <c:pt idx="193">
                  <c:v>22300</c:v>
                </c:pt>
                <c:pt idx="194">
                  <c:v>22400</c:v>
                </c:pt>
                <c:pt idx="195">
                  <c:v>22500</c:v>
                </c:pt>
                <c:pt idx="196">
                  <c:v>22600</c:v>
                </c:pt>
                <c:pt idx="197">
                  <c:v>22700</c:v>
                </c:pt>
                <c:pt idx="198">
                  <c:v>22800</c:v>
                </c:pt>
                <c:pt idx="199">
                  <c:v>22900</c:v>
                </c:pt>
                <c:pt idx="200">
                  <c:v>23000</c:v>
                </c:pt>
                <c:pt idx="201">
                  <c:v>23100</c:v>
                </c:pt>
                <c:pt idx="202">
                  <c:v>23200</c:v>
                </c:pt>
                <c:pt idx="203">
                  <c:v>23300</c:v>
                </c:pt>
                <c:pt idx="204">
                  <c:v>23400</c:v>
                </c:pt>
                <c:pt idx="205">
                  <c:v>23500</c:v>
                </c:pt>
                <c:pt idx="206">
                  <c:v>23600</c:v>
                </c:pt>
                <c:pt idx="207">
                  <c:v>23700</c:v>
                </c:pt>
                <c:pt idx="208">
                  <c:v>23800</c:v>
                </c:pt>
                <c:pt idx="209">
                  <c:v>23900</c:v>
                </c:pt>
                <c:pt idx="210">
                  <c:v>24000</c:v>
                </c:pt>
                <c:pt idx="211">
                  <c:v>24100</c:v>
                </c:pt>
                <c:pt idx="212">
                  <c:v>24200</c:v>
                </c:pt>
                <c:pt idx="213">
                  <c:v>24300</c:v>
                </c:pt>
                <c:pt idx="214">
                  <c:v>24400</c:v>
                </c:pt>
                <c:pt idx="215">
                  <c:v>24500</c:v>
                </c:pt>
                <c:pt idx="216">
                  <c:v>24600</c:v>
                </c:pt>
                <c:pt idx="217">
                  <c:v>24700</c:v>
                </c:pt>
                <c:pt idx="218">
                  <c:v>24800</c:v>
                </c:pt>
                <c:pt idx="219">
                  <c:v>24900</c:v>
                </c:pt>
                <c:pt idx="220">
                  <c:v>25000</c:v>
                </c:pt>
                <c:pt idx="221">
                  <c:v>25100</c:v>
                </c:pt>
                <c:pt idx="222">
                  <c:v>25200</c:v>
                </c:pt>
                <c:pt idx="223">
                  <c:v>25300</c:v>
                </c:pt>
                <c:pt idx="224">
                  <c:v>25400</c:v>
                </c:pt>
                <c:pt idx="225">
                  <c:v>25500</c:v>
                </c:pt>
                <c:pt idx="226">
                  <c:v>25600</c:v>
                </c:pt>
                <c:pt idx="227">
                  <c:v>25700</c:v>
                </c:pt>
                <c:pt idx="228">
                  <c:v>25800</c:v>
                </c:pt>
                <c:pt idx="229">
                  <c:v>25900</c:v>
                </c:pt>
                <c:pt idx="230">
                  <c:v>26000</c:v>
                </c:pt>
                <c:pt idx="231">
                  <c:v>26100</c:v>
                </c:pt>
                <c:pt idx="232">
                  <c:v>26200</c:v>
                </c:pt>
                <c:pt idx="233">
                  <c:v>26300</c:v>
                </c:pt>
                <c:pt idx="234">
                  <c:v>26400</c:v>
                </c:pt>
                <c:pt idx="235">
                  <c:v>26500</c:v>
                </c:pt>
                <c:pt idx="236">
                  <c:v>26600</c:v>
                </c:pt>
                <c:pt idx="237">
                  <c:v>26700</c:v>
                </c:pt>
                <c:pt idx="238">
                  <c:v>26800</c:v>
                </c:pt>
                <c:pt idx="239">
                  <c:v>26900</c:v>
                </c:pt>
                <c:pt idx="240">
                  <c:v>27000</c:v>
                </c:pt>
                <c:pt idx="241">
                  <c:v>27100</c:v>
                </c:pt>
                <c:pt idx="242">
                  <c:v>27200</c:v>
                </c:pt>
                <c:pt idx="243">
                  <c:v>27300</c:v>
                </c:pt>
                <c:pt idx="244">
                  <c:v>27400</c:v>
                </c:pt>
                <c:pt idx="245">
                  <c:v>27500</c:v>
                </c:pt>
                <c:pt idx="246">
                  <c:v>27600</c:v>
                </c:pt>
                <c:pt idx="247">
                  <c:v>27700</c:v>
                </c:pt>
                <c:pt idx="248">
                  <c:v>27800</c:v>
                </c:pt>
                <c:pt idx="249">
                  <c:v>27900</c:v>
                </c:pt>
                <c:pt idx="250">
                  <c:v>28000</c:v>
                </c:pt>
                <c:pt idx="251">
                  <c:v>28100</c:v>
                </c:pt>
                <c:pt idx="252">
                  <c:v>28200</c:v>
                </c:pt>
                <c:pt idx="253">
                  <c:v>28300</c:v>
                </c:pt>
                <c:pt idx="254">
                  <c:v>28400</c:v>
                </c:pt>
                <c:pt idx="255">
                  <c:v>28500</c:v>
                </c:pt>
                <c:pt idx="256">
                  <c:v>28600</c:v>
                </c:pt>
                <c:pt idx="257">
                  <c:v>28700</c:v>
                </c:pt>
                <c:pt idx="258">
                  <c:v>28800</c:v>
                </c:pt>
                <c:pt idx="259">
                  <c:v>28900</c:v>
                </c:pt>
                <c:pt idx="260">
                  <c:v>29000</c:v>
                </c:pt>
                <c:pt idx="261">
                  <c:v>29100</c:v>
                </c:pt>
                <c:pt idx="262">
                  <c:v>29200</c:v>
                </c:pt>
                <c:pt idx="263">
                  <c:v>29300</c:v>
                </c:pt>
                <c:pt idx="264">
                  <c:v>29400</c:v>
                </c:pt>
                <c:pt idx="265">
                  <c:v>29500</c:v>
                </c:pt>
                <c:pt idx="266">
                  <c:v>29600</c:v>
                </c:pt>
                <c:pt idx="267">
                  <c:v>29700</c:v>
                </c:pt>
                <c:pt idx="268">
                  <c:v>29800</c:v>
                </c:pt>
                <c:pt idx="269">
                  <c:v>29900</c:v>
                </c:pt>
                <c:pt idx="270">
                  <c:v>30000</c:v>
                </c:pt>
                <c:pt idx="271">
                  <c:v>30100</c:v>
                </c:pt>
                <c:pt idx="272">
                  <c:v>30200</c:v>
                </c:pt>
                <c:pt idx="273">
                  <c:v>30300</c:v>
                </c:pt>
                <c:pt idx="274">
                  <c:v>30400</c:v>
                </c:pt>
                <c:pt idx="275">
                  <c:v>30500</c:v>
                </c:pt>
                <c:pt idx="276">
                  <c:v>30600</c:v>
                </c:pt>
                <c:pt idx="277">
                  <c:v>30700</c:v>
                </c:pt>
                <c:pt idx="278">
                  <c:v>30800</c:v>
                </c:pt>
                <c:pt idx="279">
                  <c:v>30900</c:v>
                </c:pt>
                <c:pt idx="280">
                  <c:v>31000</c:v>
                </c:pt>
                <c:pt idx="281">
                  <c:v>31100</c:v>
                </c:pt>
                <c:pt idx="282">
                  <c:v>31200</c:v>
                </c:pt>
                <c:pt idx="283">
                  <c:v>31300</c:v>
                </c:pt>
                <c:pt idx="284">
                  <c:v>31400</c:v>
                </c:pt>
                <c:pt idx="285">
                  <c:v>31500</c:v>
                </c:pt>
                <c:pt idx="286">
                  <c:v>31600</c:v>
                </c:pt>
                <c:pt idx="287">
                  <c:v>31700</c:v>
                </c:pt>
                <c:pt idx="288">
                  <c:v>31800</c:v>
                </c:pt>
                <c:pt idx="289">
                  <c:v>31900</c:v>
                </c:pt>
                <c:pt idx="290">
                  <c:v>32000</c:v>
                </c:pt>
                <c:pt idx="291">
                  <c:v>32100</c:v>
                </c:pt>
                <c:pt idx="292">
                  <c:v>32200</c:v>
                </c:pt>
                <c:pt idx="293">
                  <c:v>32300</c:v>
                </c:pt>
                <c:pt idx="294">
                  <c:v>32400</c:v>
                </c:pt>
                <c:pt idx="295">
                  <c:v>32500</c:v>
                </c:pt>
                <c:pt idx="296">
                  <c:v>32600</c:v>
                </c:pt>
                <c:pt idx="297">
                  <c:v>32700</c:v>
                </c:pt>
                <c:pt idx="298">
                  <c:v>32800</c:v>
                </c:pt>
                <c:pt idx="299">
                  <c:v>32900</c:v>
                </c:pt>
                <c:pt idx="300">
                  <c:v>33000</c:v>
                </c:pt>
                <c:pt idx="301">
                  <c:v>33100</c:v>
                </c:pt>
                <c:pt idx="302">
                  <c:v>33200</c:v>
                </c:pt>
                <c:pt idx="303">
                  <c:v>33300</c:v>
                </c:pt>
                <c:pt idx="304">
                  <c:v>33400</c:v>
                </c:pt>
                <c:pt idx="305">
                  <c:v>33500</c:v>
                </c:pt>
                <c:pt idx="306">
                  <c:v>33600</c:v>
                </c:pt>
                <c:pt idx="307">
                  <c:v>33700</c:v>
                </c:pt>
                <c:pt idx="308">
                  <c:v>33800</c:v>
                </c:pt>
                <c:pt idx="309">
                  <c:v>33900</c:v>
                </c:pt>
                <c:pt idx="310">
                  <c:v>34000</c:v>
                </c:pt>
                <c:pt idx="311">
                  <c:v>34100</c:v>
                </c:pt>
                <c:pt idx="312">
                  <c:v>34200</c:v>
                </c:pt>
                <c:pt idx="313">
                  <c:v>34300</c:v>
                </c:pt>
                <c:pt idx="314">
                  <c:v>34400</c:v>
                </c:pt>
                <c:pt idx="315">
                  <c:v>34500</c:v>
                </c:pt>
                <c:pt idx="316">
                  <c:v>34600</c:v>
                </c:pt>
                <c:pt idx="317">
                  <c:v>34700</c:v>
                </c:pt>
                <c:pt idx="318">
                  <c:v>34800</c:v>
                </c:pt>
                <c:pt idx="319">
                  <c:v>34900</c:v>
                </c:pt>
                <c:pt idx="320">
                  <c:v>35000</c:v>
                </c:pt>
                <c:pt idx="321">
                  <c:v>35100</c:v>
                </c:pt>
                <c:pt idx="322">
                  <c:v>35200</c:v>
                </c:pt>
                <c:pt idx="323">
                  <c:v>35300</c:v>
                </c:pt>
                <c:pt idx="324">
                  <c:v>35400</c:v>
                </c:pt>
                <c:pt idx="325">
                  <c:v>35500</c:v>
                </c:pt>
                <c:pt idx="326">
                  <c:v>35600</c:v>
                </c:pt>
                <c:pt idx="327">
                  <c:v>35700</c:v>
                </c:pt>
                <c:pt idx="328">
                  <c:v>35800</c:v>
                </c:pt>
                <c:pt idx="329">
                  <c:v>35900</c:v>
                </c:pt>
                <c:pt idx="330">
                  <c:v>36000</c:v>
                </c:pt>
                <c:pt idx="331">
                  <c:v>36100</c:v>
                </c:pt>
                <c:pt idx="332">
                  <c:v>36200</c:v>
                </c:pt>
                <c:pt idx="333">
                  <c:v>36300</c:v>
                </c:pt>
                <c:pt idx="334">
                  <c:v>36400</c:v>
                </c:pt>
                <c:pt idx="335">
                  <c:v>36500</c:v>
                </c:pt>
                <c:pt idx="336">
                  <c:v>36600</c:v>
                </c:pt>
                <c:pt idx="337">
                  <c:v>36700</c:v>
                </c:pt>
                <c:pt idx="338">
                  <c:v>36800</c:v>
                </c:pt>
                <c:pt idx="339">
                  <c:v>36900</c:v>
                </c:pt>
                <c:pt idx="340">
                  <c:v>37000</c:v>
                </c:pt>
                <c:pt idx="341">
                  <c:v>37100</c:v>
                </c:pt>
                <c:pt idx="342">
                  <c:v>37200</c:v>
                </c:pt>
                <c:pt idx="343">
                  <c:v>37300</c:v>
                </c:pt>
                <c:pt idx="344">
                  <c:v>37400</c:v>
                </c:pt>
                <c:pt idx="345">
                  <c:v>37500</c:v>
                </c:pt>
                <c:pt idx="346">
                  <c:v>37600</c:v>
                </c:pt>
                <c:pt idx="347">
                  <c:v>37700</c:v>
                </c:pt>
                <c:pt idx="348">
                  <c:v>37800</c:v>
                </c:pt>
                <c:pt idx="349">
                  <c:v>37900</c:v>
                </c:pt>
                <c:pt idx="350">
                  <c:v>38000</c:v>
                </c:pt>
                <c:pt idx="351">
                  <c:v>38100</c:v>
                </c:pt>
                <c:pt idx="352">
                  <c:v>38200</c:v>
                </c:pt>
                <c:pt idx="353">
                  <c:v>38300</c:v>
                </c:pt>
                <c:pt idx="354">
                  <c:v>38400</c:v>
                </c:pt>
                <c:pt idx="355">
                  <c:v>38500</c:v>
                </c:pt>
                <c:pt idx="356">
                  <c:v>38600</c:v>
                </c:pt>
                <c:pt idx="357">
                  <c:v>38700</c:v>
                </c:pt>
                <c:pt idx="358">
                  <c:v>38800</c:v>
                </c:pt>
                <c:pt idx="359">
                  <c:v>38900</c:v>
                </c:pt>
                <c:pt idx="360">
                  <c:v>39000</c:v>
                </c:pt>
                <c:pt idx="361">
                  <c:v>39100</c:v>
                </c:pt>
                <c:pt idx="362">
                  <c:v>39200</c:v>
                </c:pt>
                <c:pt idx="363">
                  <c:v>39300</c:v>
                </c:pt>
                <c:pt idx="364">
                  <c:v>39400</c:v>
                </c:pt>
                <c:pt idx="365">
                  <c:v>39500</c:v>
                </c:pt>
                <c:pt idx="366">
                  <c:v>39600</c:v>
                </c:pt>
                <c:pt idx="367">
                  <c:v>39700</c:v>
                </c:pt>
                <c:pt idx="368">
                  <c:v>39800</c:v>
                </c:pt>
                <c:pt idx="369">
                  <c:v>39900</c:v>
                </c:pt>
                <c:pt idx="370">
                  <c:v>40000</c:v>
                </c:pt>
                <c:pt idx="371">
                  <c:v>40100</c:v>
                </c:pt>
                <c:pt idx="372">
                  <c:v>40200</c:v>
                </c:pt>
                <c:pt idx="373">
                  <c:v>40300</c:v>
                </c:pt>
                <c:pt idx="374">
                  <c:v>40400</c:v>
                </c:pt>
                <c:pt idx="375">
                  <c:v>40500</c:v>
                </c:pt>
                <c:pt idx="376">
                  <c:v>40600</c:v>
                </c:pt>
                <c:pt idx="377">
                  <c:v>40700</c:v>
                </c:pt>
                <c:pt idx="378">
                  <c:v>40800</c:v>
                </c:pt>
                <c:pt idx="379">
                  <c:v>40900</c:v>
                </c:pt>
                <c:pt idx="380">
                  <c:v>41000</c:v>
                </c:pt>
                <c:pt idx="381">
                  <c:v>41100</c:v>
                </c:pt>
                <c:pt idx="382">
                  <c:v>41200</c:v>
                </c:pt>
                <c:pt idx="383">
                  <c:v>41300</c:v>
                </c:pt>
                <c:pt idx="384">
                  <c:v>41400</c:v>
                </c:pt>
                <c:pt idx="385">
                  <c:v>41500</c:v>
                </c:pt>
                <c:pt idx="386">
                  <c:v>41600</c:v>
                </c:pt>
                <c:pt idx="387">
                  <c:v>41700</c:v>
                </c:pt>
                <c:pt idx="388">
                  <c:v>41800</c:v>
                </c:pt>
                <c:pt idx="389">
                  <c:v>41900</c:v>
                </c:pt>
                <c:pt idx="390">
                  <c:v>42000</c:v>
                </c:pt>
                <c:pt idx="391">
                  <c:v>42100</c:v>
                </c:pt>
                <c:pt idx="392">
                  <c:v>42200</c:v>
                </c:pt>
                <c:pt idx="393">
                  <c:v>42300</c:v>
                </c:pt>
                <c:pt idx="394">
                  <c:v>42400</c:v>
                </c:pt>
                <c:pt idx="395">
                  <c:v>42500</c:v>
                </c:pt>
                <c:pt idx="396">
                  <c:v>42600</c:v>
                </c:pt>
                <c:pt idx="397">
                  <c:v>42700</c:v>
                </c:pt>
                <c:pt idx="398">
                  <c:v>42800</c:v>
                </c:pt>
                <c:pt idx="399">
                  <c:v>42900</c:v>
                </c:pt>
                <c:pt idx="400">
                  <c:v>43000</c:v>
                </c:pt>
                <c:pt idx="401">
                  <c:v>43100</c:v>
                </c:pt>
                <c:pt idx="402">
                  <c:v>43200</c:v>
                </c:pt>
                <c:pt idx="403">
                  <c:v>43300</c:v>
                </c:pt>
                <c:pt idx="404">
                  <c:v>43400</c:v>
                </c:pt>
                <c:pt idx="405">
                  <c:v>43500</c:v>
                </c:pt>
                <c:pt idx="406">
                  <c:v>43600</c:v>
                </c:pt>
                <c:pt idx="407">
                  <c:v>43700</c:v>
                </c:pt>
                <c:pt idx="408">
                  <c:v>43800</c:v>
                </c:pt>
                <c:pt idx="409">
                  <c:v>43900</c:v>
                </c:pt>
                <c:pt idx="410">
                  <c:v>44000</c:v>
                </c:pt>
                <c:pt idx="411">
                  <c:v>44100</c:v>
                </c:pt>
                <c:pt idx="412">
                  <c:v>44200</c:v>
                </c:pt>
                <c:pt idx="413">
                  <c:v>44300</c:v>
                </c:pt>
                <c:pt idx="414">
                  <c:v>44400</c:v>
                </c:pt>
                <c:pt idx="415">
                  <c:v>44500</c:v>
                </c:pt>
                <c:pt idx="416">
                  <c:v>44600</c:v>
                </c:pt>
                <c:pt idx="417">
                  <c:v>44700</c:v>
                </c:pt>
                <c:pt idx="418">
                  <c:v>44800</c:v>
                </c:pt>
                <c:pt idx="419">
                  <c:v>44900</c:v>
                </c:pt>
                <c:pt idx="420">
                  <c:v>45000</c:v>
                </c:pt>
                <c:pt idx="421">
                  <c:v>45100</c:v>
                </c:pt>
                <c:pt idx="422">
                  <c:v>45200</c:v>
                </c:pt>
                <c:pt idx="423">
                  <c:v>45300</c:v>
                </c:pt>
                <c:pt idx="424">
                  <c:v>45400</c:v>
                </c:pt>
                <c:pt idx="425">
                  <c:v>45500</c:v>
                </c:pt>
                <c:pt idx="426">
                  <c:v>45600</c:v>
                </c:pt>
                <c:pt idx="427">
                  <c:v>45700</c:v>
                </c:pt>
                <c:pt idx="428">
                  <c:v>45800</c:v>
                </c:pt>
                <c:pt idx="429">
                  <c:v>45900</c:v>
                </c:pt>
                <c:pt idx="430">
                  <c:v>46000</c:v>
                </c:pt>
                <c:pt idx="431">
                  <c:v>46100</c:v>
                </c:pt>
                <c:pt idx="432">
                  <c:v>46200</c:v>
                </c:pt>
                <c:pt idx="433">
                  <c:v>46300</c:v>
                </c:pt>
                <c:pt idx="434">
                  <c:v>46400</c:v>
                </c:pt>
                <c:pt idx="435">
                  <c:v>46500</c:v>
                </c:pt>
                <c:pt idx="436">
                  <c:v>46600</c:v>
                </c:pt>
                <c:pt idx="437">
                  <c:v>46700</c:v>
                </c:pt>
                <c:pt idx="438">
                  <c:v>46800</c:v>
                </c:pt>
                <c:pt idx="439">
                  <c:v>46900</c:v>
                </c:pt>
                <c:pt idx="440">
                  <c:v>47000</c:v>
                </c:pt>
                <c:pt idx="441">
                  <c:v>47100</c:v>
                </c:pt>
                <c:pt idx="442">
                  <c:v>47200</c:v>
                </c:pt>
                <c:pt idx="443">
                  <c:v>47300</c:v>
                </c:pt>
                <c:pt idx="444">
                  <c:v>47400</c:v>
                </c:pt>
                <c:pt idx="445">
                  <c:v>47500</c:v>
                </c:pt>
                <c:pt idx="446">
                  <c:v>47600</c:v>
                </c:pt>
                <c:pt idx="447">
                  <c:v>47700</c:v>
                </c:pt>
                <c:pt idx="448">
                  <c:v>47800</c:v>
                </c:pt>
                <c:pt idx="449">
                  <c:v>47900</c:v>
                </c:pt>
                <c:pt idx="450">
                  <c:v>48000</c:v>
                </c:pt>
                <c:pt idx="451">
                  <c:v>48100</c:v>
                </c:pt>
                <c:pt idx="452">
                  <c:v>48200</c:v>
                </c:pt>
                <c:pt idx="453">
                  <c:v>48300</c:v>
                </c:pt>
                <c:pt idx="454">
                  <c:v>48400</c:v>
                </c:pt>
                <c:pt idx="455">
                  <c:v>48500</c:v>
                </c:pt>
                <c:pt idx="456">
                  <c:v>48600</c:v>
                </c:pt>
                <c:pt idx="457">
                  <c:v>48700</c:v>
                </c:pt>
                <c:pt idx="458">
                  <c:v>48800</c:v>
                </c:pt>
                <c:pt idx="459">
                  <c:v>48900</c:v>
                </c:pt>
                <c:pt idx="460">
                  <c:v>49000</c:v>
                </c:pt>
                <c:pt idx="461">
                  <c:v>49100</c:v>
                </c:pt>
                <c:pt idx="462">
                  <c:v>49200</c:v>
                </c:pt>
                <c:pt idx="463">
                  <c:v>49300</c:v>
                </c:pt>
                <c:pt idx="464">
                  <c:v>49400</c:v>
                </c:pt>
                <c:pt idx="465">
                  <c:v>49500</c:v>
                </c:pt>
                <c:pt idx="466">
                  <c:v>49600</c:v>
                </c:pt>
                <c:pt idx="467">
                  <c:v>49700</c:v>
                </c:pt>
                <c:pt idx="468">
                  <c:v>49800</c:v>
                </c:pt>
                <c:pt idx="469">
                  <c:v>49900</c:v>
                </c:pt>
                <c:pt idx="470">
                  <c:v>50000</c:v>
                </c:pt>
                <c:pt idx="471">
                  <c:v>50100</c:v>
                </c:pt>
                <c:pt idx="472">
                  <c:v>50200</c:v>
                </c:pt>
                <c:pt idx="473">
                  <c:v>50300</c:v>
                </c:pt>
                <c:pt idx="474">
                  <c:v>50400</c:v>
                </c:pt>
                <c:pt idx="475">
                  <c:v>50500</c:v>
                </c:pt>
                <c:pt idx="476">
                  <c:v>50600</c:v>
                </c:pt>
                <c:pt idx="477">
                  <c:v>50700</c:v>
                </c:pt>
                <c:pt idx="478">
                  <c:v>50800</c:v>
                </c:pt>
                <c:pt idx="479">
                  <c:v>50900</c:v>
                </c:pt>
                <c:pt idx="480">
                  <c:v>51000</c:v>
                </c:pt>
                <c:pt idx="481">
                  <c:v>51100</c:v>
                </c:pt>
                <c:pt idx="482">
                  <c:v>51200</c:v>
                </c:pt>
                <c:pt idx="483">
                  <c:v>51300</c:v>
                </c:pt>
                <c:pt idx="484">
                  <c:v>51400</c:v>
                </c:pt>
                <c:pt idx="485">
                  <c:v>51500</c:v>
                </c:pt>
                <c:pt idx="486">
                  <c:v>51600</c:v>
                </c:pt>
                <c:pt idx="487">
                  <c:v>51700</c:v>
                </c:pt>
                <c:pt idx="488">
                  <c:v>51800</c:v>
                </c:pt>
                <c:pt idx="489">
                  <c:v>51900</c:v>
                </c:pt>
                <c:pt idx="490">
                  <c:v>52000</c:v>
                </c:pt>
                <c:pt idx="491">
                  <c:v>52100</c:v>
                </c:pt>
                <c:pt idx="492">
                  <c:v>52200</c:v>
                </c:pt>
                <c:pt idx="493">
                  <c:v>52300</c:v>
                </c:pt>
                <c:pt idx="494">
                  <c:v>52400</c:v>
                </c:pt>
                <c:pt idx="495">
                  <c:v>52500</c:v>
                </c:pt>
                <c:pt idx="496">
                  <c:v>52600</c:v>
                </c:pt>
                <c:pt idx="497">
                  <c:v>52700</c:v>
                </c:pt>
                <c:pt idx="498">
                  <c:v>52800</c:v>
                </c:pt>
                <c:pt idx="499">
                  <c:v>52900</c:v>
                </c:pt>
                <c:pt idx="500">
                  <c:v>53000</c:v>
                </c:pt>
                <c:pt idx="501">
                  <c:v>53100</c:v>
                </c:pt>
                <c:pt idx="502">
                  <c:v>53200</c:v>
                </c:pt>
                <c:pt idx="503">
                  <c:v>53300</c:v>
                </c:pt>
                <c:pt idx="504">
                  <c:v>53400</c:v>
                </c:pt>
                <c:pt idx="505">
                  <c:v>53500</c:v>
                </c:pt>
                <c:pt idx="506">
                  <c:v>53600</c:v>
                </c:pt>
                <c:pt idx="507">
                  <c:v>53700</c:v>
                </c:pt>
                <c:pt idx="508">
                  <c:v>53800</c:v>
                </c:pt>
                <c:pt idx="509">
                  <c:v>53900</c:v>
                </c:pt>
                <c:pt idx="510">
                  <c:v>54000</c:v>
                </c:pt>
                <c:pt idx="511">
                  <c:v>54100</c:v>
                </c:pt>
                <c:pt idx="512">
                  <c:v>54200</c:v>
                </c:pt>
                <c:pt idx="513">
                  <c:v>54300</c:v>
                </c:pt>
                <c:pt idx="514">
                  <c:v>54400</c:v>
                </c:pt>
                <c:pt idx="515">
                  <c:v>54500</c:v>
                </c:pt>
                <c:pt idx="516">
                  <c:v>54600</c:v>
                </c:pt>
                <c:pt idx="517">
                  <c:v>54700</c:v>
                </c:pt>
                <c:pt idx="518">
                  <c:v>54800</c:v>
                </c:pt>
                <c:pt idx="519">
                  <c:v>54900</c:v>
                </c:pt>
                <c:pt idx="520">
                  <c:v>55000</c:v>
                </c:pt>
                <c:pt idx="521">
                  <c:v>55100</c:v>
                </c:pt>
                <c:pt idx="522">
                  <c:v>55200</c:v>
                </c:pt>
                <c:pt idx="523">
                  <c:v>55300</c:v>
                </c:pt>
                <c:pt idx="524">
                  <c:v>55400</c:v>
                </c:pt>
                <c:pt idx="525">
                  <c:v>55500</c:v>
                </c:pt>
                <c:pt idx="526">
                  <c:v>55600</c:v>
                </c:pt>
                <c:pt idx="527">
                  <c:v>55700</c:v>
                </c:pt>
                <c:pt idx="528">
                  <c:v>55800</c:v>
                </c:pt>
                <c:pt idx="529">
                  <c:v>55900</c:v>
                </c:pt>
                <c:pt idx="530">
                  <c:v>56000</c:v>
                </c:pt>
                <c:pt idx="531">
                  <c:v>56100</c:v>
                </c:pt>
                <c:pt idx="532">
                  <c:v>56200</c:v>
                </c:pt>
                <c:pt idx="533">
                  <c:v>56300</c:v>
                </c:pt>
                <c:pt idx="534">
                  <c:v>56400</c:v>
                </c:pt>
                <c:pt idx="535">
                  <c:v>56500</c:v>
                </c:pt>
                <c:pt idx="536">
                  <c:v>56600</c:v>
                </c:pt>
                <c:pt idx="537">
                  <c:v>56700</c:v>
                </c:pt>
                <c:pt idx="538">
                  <c:v>56800</c:v>
                </c:pt>
                <c:pt idx="539">
                  <c:v>56900</c:v>
                </c:pt>
                <c:pt idx="540">
                  <c:v>57000</c:v>
                </c:pt>
                <c:pt idx="541">
                  <c:v>57100</c:v>
                </c:pt>
                <c:pt idx="542">
                  <c:v>57200</c:v>
                </c:pt>
                <c:pt idx="543">
                  <c:v>57300</c:v>
                </c:pt>
                <c:pt idx="544">
                  <c:v>57400</c:v>
                </c:pt>
                <c:pt idx="545">
                  <c:v>57500</c:v>
                </c:pt>
                <c:pt idx="546">
                  <c:v>57600</c:v>
                </c:pt>
                <c:pt idx="547">
                  <c:v>57700</c:v>
                </c:pt>
                <c:pt idx="548">
                  <c:v>57800</c:v>
                </c:pt>
                <c:pt idx="549">
                  <c:v>57900</c:v>
                </c:pt>
                <c:pt idx="550">
                  <c:v>58000</c:v>
                </c:pt>
                <c:pt idx="551">
                  <c:v>58100</c:v>
                </c:pt>
                <c:pt idx="552">
                  <c:v>58200</c:v>
                </c:pt>
                <c:pt idx="553">
                  <c:v>58300</c:v>
                </c:pt>
                <c:pt idx="554">
                  <c:v>58400</c:v>
                </c:pt>
                <c:pt idx="555">
                  <c:v>58500</c:v>
                </c:pt>
                <c:pt idx="556">
                  <c:v>58600</c:v>
                </c:pt>
                <c:pt idx="557">
                  <c:v>58700</c:v>
                </c:pt>
                <c:pt idx="558">
                  <c:v>58800</c:v>
                </c:pt>
                <c:pt idx="559">
                  <c:v>58900</c:v>
                </c:pt>
                <c:pt idx="560">
                  <c:v>59000</c:v>
                </c:pt>
                <c:pt idx="561">
                  <c:v>59100</c:v>
                </c:pt>
                <c:pt idx="562">
                  <c:v>59200</c:v>
                </c:pt>
                <c:pt idx="563">
                  <c:v>59300</c:v>
                </c:pt>
                <c:pt idx="564">
                  <c:v>59400</c:v>
                </c:pt>
                <c:pt idx="565">
                  <c:v>59500</c:v>
                </c:pt>
                <c:pt idx="566">
                  <c:v>59600</c:v>
                </c:pt>
                <c:pt idx="567">
                  <c:v>59700</c:v>
                </c:pt>
                <c:pt idx="568">
                  <c:v>59800</c:v>
                </c:pt>
                <c:pt idx="569">
                  <c:v>59900</c:v>
                </c:pt>
                <c:pt idx="570">
                  <c:v>60000</c:v>
                </c:pt>
                <c:pt idx="571">
                  <c:v>60100</c:v>
                </c:pt>
                <c:pt idx="572">
                  <c:v>60200</c:v>
                </c:pt>
                <c:pt idx="573">
                  <c:v>60300</c:v>
                </c:pt>
                <c:pt idx="574">
                  <c:v>60400</c:v>
                </c:pt>
                <c:pt idx="575">
                  <c:v>60500</c:v>
                </c:pt>
                <c:pt idx="576">
                  <c:v>60600</c:v>
                </c:pt>
                <c:pt idx="577">
                  <c:v>60700</c:v>
                </c:pt>
                <c:pt idx="578">
                  <c:v>60800</c:v>
                </c:pt>
                <c:pt idx="579">
                  <c:v>60900</c:v>
                </c:pt>
                <c:pt idx="580">
                  <c:v>61000</c:v>
                </c:pt>
                <c:pt idx="581">
                  <c:v>61100</c:v>
                </c:pt>
                <c:pt idx="582">
                  <c:v>61200</c:v>
                </c:pt>
                <c:pt idx="583">
                  <c:v>61300</c:v>
                </c:pt>
                <c:pt idx="584">
                  <c:v>61400</c:v>
                </c:pt>
                <c:pt idx="585">
                  <c:v>61500</c:v>
                </c:pt>
                <c:pt idx="586">
                  <c:v>61600</c:v>
                </c:pt>
                <c:pt idx="587">
                  <c:v>61700</c:v>
                </c:pt>
                <c:pt idx="588">
                  <c:v>61800</c:v>
                </c:pt>
                <c:pt idx="589">
                  <c:v>61900</c:v>
                </c:pt>
                <c:pt idx="590">
                  <c:v>62000</c:v>
                </c:pt>
                <c:pt idx="591">
                  <c:v>62100</c:v>
                </c:pt>
                <c:pt idx="592">
                  <c:v>62200</c:v>
                </c:pt>
                <c:pt idx="593">
                  <c:v>62300</c:v>
                </c:pt>
                <c:pt idx="594">
                  <c:v>62400</c:v>
                </c:pt>
                <c:pt idx="595">
                  <c:v>62500</c:v>
                </c:pt>
                <c:pt idx="596">
                  <c:v>62600</c:v>
                </c:pt>
                <c:pt idx="597">
                  <c:v>62700</c:v>
                </c:pt>
                <c:pt idx="598">
                  <c:v>62800</c:v>
                </c:pt>
                <c:pt idx="599">
                  <c:v>62900</c:v>
                </c:pt>
                <c:pt idx="600">
                  <c:v>63000</c:v>
                </c:pt>
                <c:pt idx="601">
                  <c:v>63100</c:v>
                </c:pt>
                <c:pt idx="602">
                  <c:v>63200</c:v>
                </c:pt>
                <c:pt idx="603">
                  <c:v>63300</c:v>
                </c:pt>
                <c:pt idx="604">
                  <c:v>63400</c:v>
                </c:pt>
                <c:pt idx="605">
                  <c:v>63500</c:v>
                </c:pt>
                <c:pt idx="606">
                  <c:v>63600</c:v>
                </c:pt>
                <c:pt idx="607">
                  <c:v>63700</c:v>
                </c:pt>
                <c:pt idx="608">
                  <c:v>63800</c:v>
                </c:pt>
                <c:pt idx="609">
                  <c:v>63900</c:v>
                </c:pt>
                <c:pt idx="610">
                  <c:v>64000</c:v>
                </c:pt>
                <c:pt idx="611">
                  <c:v>64100</c:v>
                </c:pt>
                <c:pt idx="612">
                  <c:v>64200</c:v>
                </c:pt>
                <c:pt idx="613">
                  <c:v>64300</c:v>
                </c:pt>
                <c:pt idx="614">
                  <c:v>64400</c:v>
                </c:pt>
                <c:pt idx="615">
                  <c:v>64500</c:v>
                </c:pt>
                <c:pt idx="616">
                  <c:v>64600</c:v>
                </c:pt>
                <c:pt idx="617">
                  <c:v>64700</c:v>
                </c:pt>
                <c:pt idx="618">
                  <c:v>64800</c:v>
                </c:pt>
                <c:pt idx="619">
                  <c:v>64900</c:v>
                </c:pt>
                <c:pt idx="620">
                  <c:v>65000</c:v>
                </c:pt>
                <c:pt idx="621">
                  <c:v>65100</c:v>
                </c:pt>
                <c:pt idx="622">
                  <c:v>65200</c:v>
                </c:pt>
                <c:pt idx="623">
                  <c:v>65300</c:v>
                </c:pt>
                <c:pt idx="624">
                  <c:v>65400</c:v>
                </c:pt>
                <c:pt idx="625">
                  <c:v>65500</c:v>
                </c:pt>
                <c:pt idx="626">
                  <c:v>65600</c:v>
                </c:pt>
                <c:pt idx="627">
                  <c:v>65700</c:v>
                </c:pt>
                <c:pt idx="628">
                  <c:v>65800</c:v>
                </c:pt>
                <c:pt idx="629">
                  <c:v>65900</c:v>
                </c:pt>
                <c:pt idx="630">
                  <c:v>66000</c:v>
                </c:pt>
                <c:pt idx="631">
                  <c:v>66100</c:v>
                </c:pt>
                <c:pt idx="632">
                  <c:v>66200</c:v>
                </c:pt>
                <c:pt idx="633">
                  <c:v>66300</c:v>
                </c:pt>
                <c:pt idx="634">
                  <c:v>66400</c:v>
                </c:pt>
                <c:pt idx="635">
                  <c:v>66500</c:v>
                </c:pt>
                <c:pt idx="636">
                  <c:v>66600</c:v>
                </c:pt>
                <c:pt idx="637">
                  <c:v>66700</c:v>
                </c:pt>
                <c:pt idx="638">
                  <c:v>66800</c:v>
                </c:pt>
                <c:pt idx="639">
                  <c:v>66900</c:v>
                </c:pt>
                <c:pt idx="640">
                  <c:v>67000</c:v>
                </c:pt>
                <c:pt idx="641">
                  <c:v>67100</c:v>
                </c:pt>
                <c:pt idx="642">
                  <c:v>67200</c:v>
                </c:pt>
                <c:pt idx="643">
                  <c:v>67300</c:v>
                </c:pt>
                <c:pt idx="644">
                  <c:v>67400</c:v>
                </c:pt>
                <c:pt idx="645">
                  <c:v>67500</c:v>
                </c:pt>
                <c:pt idx="646">
                  <c:v>67600</c:v>
                </c:pt>
                <c:pt idx="647">
                  <c:v>67700</c:v>
                </c:pt>
                <c:pt idx="648">
                  <c:v>67800</c:v>
                </c:pt>
                <c:pt idx="649">
                  <c:v>67900</c:v>
                </c:pt>
                <c:pt idx="650">
                  <c:v>68000</c:v>
                </c:pt>
                <c:pt idx="651">
                  <c:v>68100</c:v>
                </c:pt>
                <c:pt idx="652">
                  <c:v>68200</c:v>
                </c:pt>
                <c:pt idx="653">
                  <c:v>68300</c:v>
                </c:pt>
                <c:pt idx="654">
                  <c:v>68400</c:v>
                </c:pt>
                <c:pt idx="655">
                  <c:v>68500</c:v>
                </c:pt>
                <c:pt idx="656">
                  <c:v>68600</c:v>
                </c:pt>
                <c:pt idx="657">
                  <c:v>68700</c:v>
                </c:pt>
                <c:pt idx="658">
                  <c:v>68800</c:v>
                </c:pt>
                <c:pt idx="659">
                  <c:v>68900</c:v>
                </c:pt>
                <c:pt idx="660">
                  <c:v>69000</c:v>
                </c:pt>
                <c:pt idx="661">
                  <c:v>69100</c:v>
                </c:pt>
                <c:pt idx="662">
                  <c:v>69200</c:v>
                </c:pt>
                <c:pt idx="663">
                  <c:v>69300</c:v>
                </c:pt>
                <c:pt idx="664">
                  <c:v>69400</c:v>
                </c:pt>
                <c:pt idx="665">
                  <c:v>69500</c:v>
                </c:pt>
                <c:pt idx="666">
                  <c:v>69600</c:v>
                </c:pt>
                <c:pt idx="667">
                  <c:v>69700</c:v>
                </c:pt>
                <c:pt idx="668">
                  <c:v>69800</c:v>
                </c:pt>
                <c:pt idx="669">
                  <c:v>69900</c:v>
                </c:pt>
                <c:pt idx="670">
                  <c:v>70000</c:v>
                </c:pt>
                <c:pt idx="671">
                  <c:v>70100</c:v>
                </c:pt>
                <c:pt idx="672">
                  <c:v>70200</c:v>
                </c:pt>
                <c:pt idx="673">
                  <c:v>70300</c:v>
                </c:pt>
                <c:pt idx="674">
                  <c:v>70400</c:v>
                </c:pt>
                <c:pt idx="675">
                  <c:v>70500</c:v>
                </c:pt>
                <c:pt idx="676">
                  <c:v>70600</c:v>
                </c:pt>
              </c:numCache>
            </c:numRef>
          </c:xVal>
          <c:yVal>
            <c:numRef>
              <c:f>黒体のフラックス分布関数!$S$14:$S$690</c:f>
              <c:numCache>
                <c:formatCode>0_ </c:formatCode>
                <c:ptCount val="677"/>
                <c:pt idx="0">
                  <c:v>99392.701022742083</c:v>
                </c:pt>
                <c:pt idx="1">
                  <c:v>143914.21700634781</c:v>
                </c:pt>
                <c:pt idx="2">
                  <c:v>202589.40481996691</c:v>
                </c:pt>
                <c:pt idx="3">
                  <c:v>278017.62759037968</c:v>
                </c:pt>
                <c:pt idx="4">
                  <c:v>372826.42331134388</c:v>
                </c:pt>
                <c:pt idx="5">
                  <c:v>489591.73604570358</c:v>
                </c:pt>
                <c:pt idx="6">
                  <c:v>630760.00981011428</c:v>
                </c:pt>
                <c:pt idx="7">
                  <c:v>798576.03261412366</c:v>
                </c:pt>
                <c:pt idx="8">
                  <c:v>995019.60378161713</c:v>
                </c:pt>
                <c:pt idx="9">
                  <c:v>1221753.1982843631</c:v>
                </c:pt>
                <c:pt idx="10">
                  <c:v>1480081.9112079167</c:v>
                </c:pt>
                <c:pt idx="11">
                  <c:v>1770926.152107486</c:v>
                </c:pt>
                <c:pt idx="12">
                  <c:v>2094806.8663842578</c:v>
                </c:pt>
                <c:pt idx="13">
                  <c:v>2451842.5106326956</c:v>
                </c:pt>
                <c:pt idx="14">
                  <c:v>2841756.605637494</c:v>
                </c:pt>
                <c:pt idx="15">
                  <c:v>3263894.4263600465</c:v>
                </c:pt>
                <c:pt idx="16">
                  <c:v>3717247.2468806528</c:v>
                </c:pt>
                <c:pt idx="17">
                  <c:v>4200482.5196094653</c:v>
                </c:pt>
                <c:pt idx="18">
                  <c:v>4711978.410491677</c:v>
                </c:pt>
                <c:pt idx="19">
                  <c:v>5249861.2143868553</c:v>
                </c:pt>
                <c:pt idx="20">
                  <c:v>5812044.3182139276</c:v>
                </c:pt>
                <c:pt idx="21">
                  <c:v>6396267.5474123601</c:v>
                </c:pt>
                <c:pt idx="22">
                  <c:v>7000135.9103208631</c:v>
                </c:pt>
                <c:pt idx="23">
                  <c:v>7621156.934699283</c:v>
                </c:pt>
                <c:pt idx="24">
                  <c:v>8256775.9630140411</c:v>
                </c:pt>
                <c:pt idx="25">
                  <c:v>8904408.9328459036</c:v>
                </c:pt>
                <c:pt idx="26">
                  <c:v>9561472.3124383353</c:v>
                </c:pt>
                <c:pt idx="27">
                  <c:v>10225409.987165883</c:v>
                </c:pt>
                <c:pt idx="28">
                  <c:v>10893716.999998819</c:v>
                </c:pt>
                <c:pt idx="29">
                  <c:v>11563960.138227873</c:v>
                </c:pt>
                <c:pt idx="30">
                  <c:v>12233795.430794433</c:v>
                </c:pt>
                <c:pt idx="31">
                  <c:v>12900982.676975213</c:v>
                </c:pt>
                <c:pt idx="32">
                  <c:v>13563397.169562403</c:v>
                </c:pt>
                <c:pt idx="33">
                  <c:v>14219038.805832837</c:v>
                </c:pt>
                <c:pt idx="34">
                  <c:v>14866038.799284462</c:v>
                </c:pt>
                <c:pt idx="35">
                  <c:v>15502664.216039425</c:v>
                </c:pt>
                <c:pt idx="36">
                  <c:v>16127320.5635483</c:v>
                </c:pt>
                <c:pt idx="37">
                  <c:v>16738552.65722074</c:v>
                </c:pt>
                <c:pt idx="38">
                  <c:v>17335043.984121464</c:v>
                </c:pt>
                <c:pt idx="39">
                  <c:v>17915614.773021773</c:v>
                </c:pt>
                <c:pt idx="40">
                  <c:v>18479218.967827838</c:v>
                </c:pt>
                <c:pt idx="41">
                  <c:v>19024940.287519403</c:v>
                </c:pt>
                <c:pt idx="42">
                  <c:v>19551987.540880058</c:v>
                </c:pt>
                <c:pt idx="43">
                  <c:v>20059689.349018559</c:v>
                </c:pt>
                <c:pt idx="44">
                  <c:v>20547488.413390931</c:v>
                </c:pt>
                <c:pt idx="45">
                  <c:v>21014935.452064931</c:v>
                </c:pt>
                <c:pt idx="46">
                  <c:v>21461682.912566077</c:v>
                </c:pt>
                <c:pt idx="47">
                  <c:v>21887478.555987839</c:v>
                </c:pt>
                <c:pt idx="48">
                  <c:v>22292158.99425837</c:v>
                </c:pt>
                <c:pt idx="49">
                  <c:v>22675643.250605289</c:v>
                </c:pt>
                <c:pt idx="50">
                  <c:v>23037926.402390271</c:v>
                </c:pt>
                <c:pt idx="51">
                  <c:v>23379073.355598852</c:v>
                </c:pt>
                <c:pt idx="52">
                  <c:v>23699212.791360054</c:v>
                </c:pt>
                <c:pt idx="53">
                  <c:v>23998531.316896878</c:v>
                </c:pt>
                <c:pt idx="54">
                  <c:v>24277267.846234545</c:v>
                </c:pt>
                <c:pt idx="55">
                  <c:v>24535708.229761664</c:v>
                </c:pt>
                <c:pt idx="56">
                  <c:v>24774180.146295108</c:v>
                </c:pt>
                <c:pt idx="57">
                  <c:v>24993048.266580496</c:v>
                </c:pt>
                <c:pt idx="58">
                  <c:v>25192709.693106011</c:v>
                </c:pt>
                <c:pt idx="59">
                  <c:v>25373589.677655861</c:v>
                </c:pt>
                <c:pt idx="60">
                  <c:v>25536137.615122717</c:v>
                </c:pt>
                <c:pt idx="61">
                  <c:v>25680823.309679199</c:v>
                </c:pt>
                <c:pt idx="62">
                  <c:v>25808133.50742184</c:v>
                </c:pt>
                <c:pt idx="63">
                  <c:v>25918568.68799895</c:v>
                </c:pt>
                <c:pt idx="64">
                  <c:v>26012640.106469002</c:v>
                </c:pt>
                <c:pt idx="65">
                  <c:v>26090867.075664438</c:v>
                </c:pt>
                <c:pt idx="66">
                  <c:v>26153774.478621136</c:v>
                </c:pt>
                <c:pt idx="67">
                  <c:v>26201890.500137225</c:v>
                </c:pt>
                <c:pt idx="68">
                  <c:v>26235744.566219181</c:v>
                </c:pt>
                <c:pt idx="69">
                  <c:v>26255865.480023671</c:v>
                </c:pt>
                <c:pt idx="70">
                  <c:v>26262779.742890853</c:v>
                </c:pt>
                <c:pt idx="71">
                  <c:v>26257010.049162947</c:v>
                </c:pt>
                <c:pt idx="72">
                  <c:v>26239073.943670429</c:v>
                </c:pt>
                <c:pt idx="73">
                  <c:v>26209482.631033339</c:v>
                </c:pt>
                <c:pt idx="74">
                  <c:v>26168739.926246449</c:v>
                </c:pt>
                <c:pt idx="75">
                  <c:v>26117341.336386889</c:v>
                </c:pt>
                <c:pt idx="76">
                  <c:v>26055773.263684966</c:v>
                </c:pt>
                <c:pt idx="77">
                  <c:v>25984512.320626047</c:v>
                </c:pt>
                <c:pt idx="78">
                  <c:v>25904024.748195842</c:v>
                </c:pt>
                <c:pt idx="79">
                  <c:v>25814765.928833514</c:v>
                </c:pt>
                <c:pt idx="80">
                  <c:v>25717179.986113459</c:v>
                </c:pt>
                <c:pt idx="81">
                  <c:v>25611699.463630587</c:v>
                </c:pt>
                <c:pt idx="82">
                  <c:v>25498745.07601323</c:v>
                </c:pt>
                <c:pt idx="83">
                  <c:v>25378725.525426328</c:v>
                </c:pt>
                <c:pt idx="84">
                  <c:v>25252037.377357055</c:v>
                </c:pt>
                <c:pt idx="85">
                  <c:v>25119064.989887632</c:v>
                </c:pt>
                <c:pt idx="86">
                  <c:v>24980180.491060778</c:v>
                </c:pt>
                <c:pt idx="87">
                  <c:v>24835743.799324535</c:v>
                </c:pt>
                <c:pt idx="88">
                  <c:v>24686102.682409827</c:v>
                </c:pt>
                <c:pt idx="89">
                  <c:v>24531592.850341249</c:v>
                </c:pt>
                <c:pt idx="90">
                  <c:v>24372538.078612164</c:v>
                </c:pt>
                <c:pt idx="91">
                  <c:v>24209250.357866816</c:v>
                </c:pt>
                <c:pt idx="92">
                  <c:v>24042030.06672721</c:v>
                </c:pt>
                <c:pt idx="93">
                  <c:v>23871166.164678972</c:v>
                </c:pt>
                <c:pt idx="94">
                  <c:v>23696936.402190849</c:v>
                </c:pt>
                <c:pt idx="95">
                  <c:v>23519607.545485757</c:v>
                </c:pt>
                <c:pt idx="96">
                  <c:v>23339435.613608949</c:v>
                </c:pt>
                <c:pt idx="97">
                  <c:v>23156666.125651572</c:v>
                </c:pt>
                <c:pt idx="98">
                  <c:v>22971534.356184486</c:v>
                </c:pt>
                <c:pt idx="99">
                  <c:v>22784265.597142112</c:v>
                </c:pt>
                <c:pt idx="100">
                  <c:v>22595075.424565367</c:v>
                </c:pt>
                <c:pt idx="101">
                  <c:v>22404169.968771216</c:v>
                </c:pt>
                <c:pt idx="102">
                  <c:v>22211746.186661813</c:v>
                </c:pt>
                <c:pt idx="103">
                  <c:v>22017992.13502083</c:v>
                </c:pt>
                <c:pt idx="104">
                  <c:v>21823087.243768923</c:v>
                </c:pt>
                <c:pt idx="105">
                  <c:v>21627202.588264015</c:v>
                </c:pt>
                <c:pt idx="106">
                  <c:v>21430501.159837209</c:v>
                </c:pt>
                <c:pt idx="107">
                  <c:v>21233138.133851159</c:v>
                </c:pt>
                <c:pt idx="108">
                  <c:v>21035261.134655669</c:v>
                </c:pt>
                <c:pt idx="109">
                  <c:v>20837010.496896021</c:v>
                </c:pt>
                <c:pt idx="110">
                  <c:v>20638519.522702806</c:v>
                </c:pt>
                <c:pt idx="111">
                  <c:v>20439914.734358784</c:v>
                </c:pt>
                <c:pt idx="112">
                  <c:v>20241316.122099645</c:v>
                </c:pt>
                <c:pt idx="113">
                  <c:v>20042837.38676</c:v>
                </c:pt>
                <c:pt idx="114">
                  <c:v>19844586.17702698</c:v>
                </c:pt>
                <c:pt idx="115">
                  <c:v>19646664.321107846</c:v>
                </c:pt>
                <c:pt idx="116">
                  <c:v>19449168.052660026</c:v>
                </c:pt>
                <c:pt idx="117">
                  <c:v>19252188.23086784</c:v>
                </c:pt>
                <c:pt idx="118">
                  <c:v>19055810.554583494</c:v>
                </c:pt>
                <c:pt idx="119">
                  <c:v>18860115.770479549</c:v>
                </c:pt>
                <c:pt idx="120">
                  <c:v>18665179.87518619</c:v>
                </c:pt>
                <c:pt idx="121">
                  <c:v>18471074.311410088</c:v>
                </c:pt>
                <c:pt idx="122">
                  <c:v>18277866.158052731</c:v>
                </c:pt>
                <c:pt idx="123">
                  <c:v>18085618.314364113</c:v>
                </c:pt>
                <c:pt idx="124">
                  <c:v>17894389.678183869</c:v>
                </c:pt>
                <c:pt idx="125">
                  <c:v>17704235.318336304</c:v>
                </c:pt>
                <c:pt idx="126">
                  <c:v>17515206.641257711</c:v>
                </c:pt>
                <c:pt idx="127">
                  <c:v>17327351.551945195</c:v>
                </c:pt>
                <c:pt idx="128">
                  <c:v>17140714.609325193</c:v>
                </c:pt>
                <c:pt idx="129">
                  <c:v>16955337.176147576</c:v>
                </c:pt>
                <c:pt idx="130">
                  <c:v>16771257.563517645</c:v>
                </c:pt>
                <c:pt idx="131">
                  <c:v>16588511.170183789</c:v>
                </c:pt>
                <c:pt idx="132">
                  <c:v>16407130.616702661</c:v>
                </c:pt>
                <c:pt idx="133">
                  <c:v>16227145.874607274</c:v>
                </c:pt>
                <c:pt idx="134">
                  <c:v>16048584.390705884</c:v>
                </c:pt>
                <c:pt idx="135">
                  <c:v>15871471.206641506</c:v>
                </c:pt>
                <c:pt idx="136">
                  <c:v>15695829.073842859</c:v>
                </c:pt>
                <c:pt idx="137">
                  <c:v>15521678.563998366</c:v>
                </c:pt>
                <c:pt idx="138">
                  <c:v>15349038.175184716</c:v>
                </c:pt>
                <c:pt idx="139">
                  <c:v>15177924.433781169</c:v>
                </c:pt>
                <c:pt idx="140">
                  <c:v>15008351.992300183</c:v>
                </c:pt>
                <c:pt idx="141">
                  <c:v>14840333.723263307</c:v>
                </c:pt>
                <c:pt idx="142">
                  <c:v>14673880.809250494</c:v>
                </c:pt>
                <c:pt idx="143">
                  <c:v>14509002.829248635</c:v>
                </c:pt>
                <c:pt idx="144">
                  <c:v>14345707.84142364</c:v>
                </c:pt>
                <c:pt idx="145">
                  <c:v>14184002.462437846</c:v>
                </c:pt>
                <c:pt idx="146">
                  <c:v>14023891.94343257</c:v>
                </c:pt>
                <c:pt idx="147">
                  <c:v>13865380.242792962</c:v>
                </c:pt>
                <c:pt idx="148">
                  <c:v>13708470.095809642</c:v>
                </c:pt>
                <c:pt idx="149">
                  <c:v>13553163.081349269</c:v>
                </c:pt>
                <c:pt idx="150">
                  <c:v>13399459.685643146</c:v>
                </c:pt>
                <c:pt idx="151">
                  <c:v>13247359.363300223</c:v>
                </c:pt>
                <c:pt idx="152">
                  <c:v>13096860.595648237</c:v>
                </c:pt>
                <c:pt idx="153">
                  <c:v>12947960.946503639</c:v>
                </c:pt>
                <c:pt idx="154">
                  <c:v>12800657.115468036</c:v>
                </c:pt>
                <c:pt idx="155">
                  <c:v>12654944.988846453</c:v>
                </c:pt>
                <c:pt idx="156">
                  <c:v>12510819.688279234</c:v>
                </c:pt>
                <c:pt idx="157">
                  <c:v>12368275.617177056</c:v>
                </c:pt>
                <c:pt idx="158">
                  <c:v>12227306.505045522</c:v>
                </c:pt>
                <c:pt idx="159">
                  <c:v>12087905.449782928</c:v>
                </c:pt>
                <c:pt idx="160">
                  <c:v>11950064.95803233</c:v>
                </c:pt>
                <c:pt idx="161">
                  <c:v>11813776.983665993</c:v>
                </c:pt>
                <c:pt idx="162">
                  <c:v>11679032.964477941</c:v>
                </c:pt>
                <c:pt idx="163">
                  <c:v>11545823.857157599</c:v>
                </c:pt>
                <c:pt idx="164">
                  <c:v>11414140.170614932</c:v>
                </c:pt>
                <c:pt idx="165">
                  <c:v>11283971.997725116</c:v>
                </c:pt>
                <c:pt idx="166">
                  <c:v>11155309.045558233</c:v>
                </c:pt>
                <c:pt idx="167">
                  <c:v>11028140.664157154</c:v>
                </c:pt>
                <c:pt idx="168">
                  <c:v>10902455.873924488</c:v>
                </c:pt>
                <c:pt idx="169">
                  <c:v>10778243.391677216</c:v>
                </c:pt>
                <c:pt idx="170">
                  <c:v>10655491.655425368</c:v>
                </c:pt>
                <c:pt idx="171">
                  <c:v>10534188.847929094</c:v>
                </c:pt>
                <c:pt idx="172">
                  <c:v>10414322.919086326</c:v>
                </c:pt>
                <c:pt idx="173">
                  <c:v>10295881.607201312</c:v>
                </c:pt>
                <c:pt idx="174">
                  <c:v>10178852.459182274</c:v>
                </c:pt>
                <c:pt idx="175">
                  <c:v>10063222.849714587</c:v>
                </c:pt>
                <c:pt idx="176">
                  <c:v>9948979.9994541593</c:v>
                </c:pt>
                <c:pt idx="177">
                  <c:v>9836110.9922838528</c:v>
                </c:pt>
                <c:pt idx="178">
                  <c:v>9724602.7916739564</c:v>
                </c:pt>
                <c:pt idx="179">
                  <c:v>9614442.2561864201</c:v>
                </c:pt>
                <c:pt idx="180">
                  <c:v>9505616.154160643</c:v>
                </c:pt>
                <c:pt idx="181">
                  <c:v>9398111.1776172463</c:v>
                </c:pt>
                <c:pt idx="182">
                  <c:v>9291913.9554147534</c:v>
                </c:pt>
                <c:pt idx="183">
                  <c:v>9187011.0656926781</c:v>
                </c:pt>
                <c:pt idx="184">
                  <c:v>9083389.0476331264</c:v>
                </c:pt>
                <c:pt idx="185">
                  <c:v>8981034.4125717953</c:v>
                </c:pt>
                <c:pt idx="186">
                  <c:v>8879933.6544877626</c:v>
                </c:pt>
                <c:pt idx="187">
                  <c:v>8780073.2599005029</c:v>
                </c:pt>
                <c:pt idx="188">
                  <c:v>8681439.7172012385</c:v>
                </c:pt>
                <c:pt idx="189">
                  <c:v>8584019.5254445355</c:v>
                </c:pt>
                <c:pt idx="190">
                  <c:v>8487799.2026251704</c:v>
                </c:pt>
                <c:pt idx="191">
                  <c:v>8392765.2934640106</c:v>
                </c:pt>
                <c:pt idx="192">
                  <c:v>8298904.3767258693</c:v>
                </c:pt>
                <c:pt idx="193">
                  <c:v>8206203.0720910979</c:v>
                </c:pt>
                <c:pt idx="194">
                  <c:v>8114648.0466018999</c:v>
                </c:pt>
                <c:pt idx="195">
                  <c:v>8024226.0207034964</c:v>
                </c:pt>
                <c:pt idx="196">
                  <c:v>7934923.7738991976</c:v>
                </c:pt>
                <c:pt idx="197">
                  <c:v>7846728.1500378335</c:v>
                </c:pt>
                <c:pt idx="198">
                  <c:v>7759626.0622510966</c:v>
                </c:pt>
                <c:pt idx="199">
                  <c:v>7673604.4975575935</c:v>
                </c:pt>
                <c:pt idx="200">
                  <c:v>7588650.5211497145</c:v>
                </c:pt>
                <c:pt idx="201">
                  <c:v>7504751.2803786639</c:v>
                </c:pt>
                <c:pt idx="202">
                  <c:v>7421894.0084524127</c:v>
                </c:pt>
                <c:pt idx="203">
                  <c:v>7340066.0278605428</c:v>
                </c:pt>
                <c:pt idx="204">
                  <c:v>7259254.7535396041</c:v>
                </c:pt>
                <c:pt idx="205">
                  <c:v>7179447.6957916198</c:v>
                </c:pt>
                <c:pt idx="206">
                  <c:v>7100632.4629682023</c:v>
                </c:pt>
                <c:pt idx="207">
                  <c:v>7022796.7639319589</c:v>
                </c:pt>
                <c:pt idx="208">
                  <c:v>6945928.4103063559</c:v>
                </c:pt>
                <c:pt idx="209">
                  <c:v>6870015.318524898</c:v>
                </c:pt>
                <c:pt idx="210">
                  <c:v>6795045.5116896965</c:v>
                </c:pt>
                <c:pt idx="211">
                  <c:v>6721007.1212493442</c:v>
                </c:pt>
                <c:pt idx="212">
                  <c:v>6647888.3885053908</c:v>
                </c:pt>
                <c:pt idx="213">
                  <c:v>6575677.6659563202</c:v>
                </c:pt>
                <c:pt idx="214">
                  <c:v>6504363.4184876066</c:v>
                </c:pt>
                <c:pt idx="215">
                  <c:v>6433934.2244158862</c:v>
                </c:pt>
                <c:pt idx="216">
                  <c:v>6364378.7763951514</c:v>
                </c:pt>
                <c:pt idx="217">
                  <c:v>6295685.8821922466</c:v>
                </c:pt>
                <c:pt idx="218">
                  <c:v>6227844.4653387954</c:v>
                </c:pt>
                <c:pt idx="219">
                  <c:v>6160843.5656663133</c:v>
                </c:pt>
                <c:pt idx="220">
                  <c:v>6094672.3397309193</c:v>
                </c:pt>
                <c:pt idx="221">
                  <c:v>6029320.0611337982</c:v>
                </c:pt>
                <c:pt idx="222">
                  <c:v>5964776.1207432896</c:v>
                </c:pt>
                <c:pt idx="223">
                  <c:v>5901030.0268241465</c:v>
                </c:pt>
                <c:pt idx="224">
                  <c:v>5838071.405079307</c:v>
                </c:pt>
                <c:pt idx="225">
                  <c:v>5775889.998609296</c:v>
                </c:pt>
                <c:pt idx="226">
                  <c:v>5714475.6677940032</c:v>
                </c:pt>
                <c:pt idx="227">
                  <c:v>5653818.3901015716</c:v>
                </c:pt>
                <c:pt idx="228">
                  <c:v>5593908.2598286467</c:v>
                </c:pt>
                <c:pt idx="229">
                  <c:v>5534735.487776313</c:v>
                </c:pt>
                <c:pt idx="230">
                  <c:v>5476290.4008655977</c:v>
                </c:pt>
                <c:pt idx="231">
                  <c:v>5418563.4416963849</c:v>
                </c:pt>
                <c:pt idx="232">
                  <c:v>5361545.1680533728</c:v>
                </c:pt>
                <c:pt idx="233">
                  <c:v>5305226.2523624515</c:v>
                </c:pt>
                <c:pt idx="234">
                  <c:v>5249597.4811008442</c:v>
                </c:pt>
                <c:pt idx="235">
                  <c:v>5194649.7541640857</c:v>
                </c:pt>
                <c:pt idx="236">
                  <c:v>5140374.0841928069</c:v>
                </c:pt>
                <c:pt idx="237">
                  <c:v>5086761.5958621791</c:v>
                </c:pt>
                <c:pt idx="238">
                  <c:v>5033803.5251366356</c:v>
                </c:pt>
                <c:pt idx="239">
                  <c:v>4981491.2184924847</c:v>
                </c:pt>
                <c:pt idx="240">
                  <c:v>4929816.1321107913</c:v>
                </c:pt>
                <c:pt idx="241">
                  <c:v>4878769.8310428485</c:v>
                </c:pt>
                <c:pt idx="242">
                  <c:v>4828343.9883504258</c:v>
                </c:pt>
                <c:pt idx="243">
                  <c:v>4778530.3842228446</c:v>
                </c:pt>
                <c:pt idx="244">
                  <c:v>4729320.9050729014</c:v>
                </c:pt>
                <c:pt idx="245">
                  <c:v>4680707.5426134551</c:v>
                </c:pt>
                <c:pt idx="246">
                  <c:v>4632682.3929164903</c:v>
                </c:pt>
                <c:pt idx="247">
                  <c:v>4585237.6554563073</c:v>
                </c:pt>
                <c:pt idx="248">
                  <c:v>4538365.6321384888</c:v>
                </c:pt>
                <c:pt idx="249">
                  <c:v>4492058.7263160814</c:v>
                </c:pt>
                <c:pt idx="250">
                  <c:v>4446309.4417944849</c:v>
                </c:pt>
                <c:pt idx="251">
                  <c:v>4401110.3818263747</c:v>
                </c:pt>
                <c:pt idx="252">
                  <c:v>4356454.2480979552</c:v>
                </c:pt>
                <c:pt idx="253">
                  <c:v>4312333.839707762</c:v>
                </c:pt>
                <c:pt idx="254">
                  <c:v>4268742.0521391341</c:v>
                </c:pt>
                <c:pt idx="255">
                  <c:v>4225671.8762274757</c:v>
                </c:pt>
                <c:pt idx="256">
                  <c:v>4183116.3971233312</c:v>
                </c:pt>
                <c:pt idx="257">
                  <c:v>4141068.7932522157</c:v>
                </c:pt>
                <c:pt idx="258">
                  <c:v>4099522.3352721324</c:v>
                </c:pt>
                <c:pt idx="259">
                  <c:v>4058470.3850296522</c:v>
                </c:pt>
                <c:pt idx="260">
                  <c:v>4017906.3945153439</c:v>
                </c:pt>
                <c:pt idx="261">
                  <c:v>3977823.9048193381</c:v>
                </c:pt>
                <c:pt idx="262">
                  <c:v>3938216.5450877361</c:v>
                </c:pt>
                <c:pt idx="263">
                  <c:v>3899078.0314805447</c:v>
                </c:pt>
                <c:pt idx="264">
                  <c:v>3860402.1661317847</c:v>
                </c:pt>
                <c:pt idx="265">
                  <c:v>3822182.8361123339</c:v>
                </c:pt>
                <c:pt idx="266">
                  <c:v>3784414.012396134</c:v>
                </c:pt>
                <c:pt idx="267">
                  <c:v>3747089.7488302048</c:v>
                </c:pt>
                <c:pt idx="268">
                  <c:v>3710204.1811090256</c:v>
                </c:pt>
                <c:pt idx="269">
                  <c:v>3673751.5257537072</c:v>
                </c:pt>
                <c:pt idx="270">
                  <c:v>3637726.0790963904</c:v>
                </c:pt>
                <c:pt idx="271">
                  <c:v>3602122.2162702885</c:v>
                </c:pt>
                <c:pt idx="272">
                  <c:v>3566934.3902057256</c:v>
                </c:pt>
                <c:pt idx="273">
                  <c:v>3532157.1306325197</c:v>
                </c:pt>
                <c:pt idx="274">
                  <c:v>3497785.0430890685</c:v>
                </c:pt>
                <c:pt idx="275">
                  <c:v>3463812.8079383662</c:v>
                </c:pt>
                <c:pt idx="276">
                  <c:v>3430235.1793913101</c:v>
                </c:pt>
                <c:pt idx="277">
                  <c:v>3397046.9845374813</c:v>
                </c:pt>
                <c:pt idx="278">
                  <c:v>3364243.1223836853</c:v>
                </c:pt>
                <c:pt idx="279">
                  <c:v>3331818.5629004319</c:v>
                </c:pt>
                <c:pt idx="280">
                  <c:v>3299768.3460765667</c:v>
                </c:pt>
                <c:pt idx="281">
                  <c:v>3268087.5809822534</c:v>
                </c:pt>
                <c:pt idx="282">
                  <c:v>3236771.4448404154</c:v>
                </c:pt>
                <c:pt idx="283">
                  <c:v>3205815.1821068525</c:v>
                </c:pt>
                <c:pt idx="284">
                  <c:v>3175214.1035591098</c:v>
                </c:pt>
                <c:pt idx="285">
                  <c:v>3144963.585394247</c:v>
                </c:pt>
                <c:pt idx="286">
                  <c:v>3115059.0683356063</c:v>
                </c:pt>
                <c:pt idx="287">
                  <c:v>3085496.056748678</c:v>
                </c:pt>
                <c:pt idx="288">
                  <c:v>3056270.1177661177</c:v>
                </c:pt>
                <c:pt idx="289">
                  <c:v>3027376.8804220329</c:v>
                </c:pt>
                <c:pt idx="290">
                  <c:v>2998812.0347955511</c:v>
                </c:pt>
                <c:pt idx="291">
                  <c:v>2970571.3311637444</c:v>
                </c:pt>
                <c:pt idx="292">
                  <c:v>2942650.5791639467</c:v>
                </c:pt>
                <c:pt idx="293">
                  <c:v>2915045.6469654837</c:v>
                </c:pt>
                <c:pt idx="294">
                  <c:v>2887752.4604508569</c:v>
                </c:pt>
                <c:pt idx="295">
                  <c:v>2860767.0024063671</c:v>
                </c:pt>
                <c:pt idx="296">
                  <c:v>2834085.3117222167</c:v>
                </c:pt>
                <c:pt idx="297">
                  <c:v>2807703.4826020659</c:v>
                </c:pt>
                <c:pt idx="298">
                  <c:v>2781617.6637820443</c:v>
                </c:pt>
                <c:pt idx="299">
                  <c:v>2755824.0577592058</c:v>
                </c:pt>
                <c:pt idx="300">
                  <c:v>2730318.920029405</c:v>
                </c:pt>
                <c:pt idx="301">
                  <c:v>2705098.5583345662</c:v>
                </c:pt>
                <c:pt idx="302">
                  <c:v>2680159.3319193306</c:v>
                </c:pt>
                <c:pt idx="303">
                  <c:v>2655497.6507970165</c:v>
                </c:pt>
                <c:pt idx="304">
                  <c:v>2631109.9750248902</c:v>
                </c:pt>
                <c:pt idx="305">
                  <c:v>2606992.8139886749</c:v>
                </c:pt>
                <c:pt idx="306">
                  <c:v>2583142.7256962601</c:v>
                </c:pt>
                <c:pt idx="307">
                  <c:v>2559556.31608056</c:v>
                </c:pt>
                <c:pt idx="308">
                  <c:v>2536230.2383114696</c:v>
                </c:pt>
                <c:pt idx="309">
                  <c:v>2513161.1921168542</c:v>
                </c:pt>
                <c:pt idx="310">
                  <c:v>2490345.9231125023</c:v>
                </c:pt>
                <c:pt idx="311">
                  <c:v>2467781.2221410093</c:v>
                </c:pt>
                <c:pt idx="312">
                  <c:v>2445463.9246194838</c:v>
                </c:pt>
                <c:pt idx="313">
                  <c:v>2423390.9098960441</c:v>
                </c:pt>
                <c:pt idx="314">
                  <c:v>2401559.100615005</c:v>
                </c:pt>
                <c:pt idx="315">
                  <c:v>2379965.4620907065</c:v>
                </c:pt>
                <c:pt idx="316">
                  <c:v>2358607.0016898885</c:v>
                </c:pt>
                <c:pt idx="317">
                  <c:v>2337480.7682225513</c:v>
                </c:pt>
                <c:pt idx="318">
                  <c:v>2316583.8513412089</c:v>
                </c:pt>
                <c:pt idx="319">
                  <c:v>2295913.3809484737</c:v>
                </c:pt>
                <c:pt idx="320">
                  <c:v>2275466.5266128704</c:v>
                </c:pt>
                <c:pt idx="321">
                  <c:v>2255240.4969928181</c:v>
                </c:pt>
                <c:pt idx="322">
                  <c:v>2235232.5392686827</c:v>
                </c:pt>
                <c:pt idx="323">
                  <c:v>2215439.938582825</c:v>
                </c:pt>
                <c:pt idx="324">
                  <c:v>2195860.0174875525</c:v>
                </c:pt>
                <c:pt idx="325">
                  <c:v>2176490.1354008974</c:v>
                </c:pt>
                <c:pt idx="326">
                  <c:v>2157327.6880701366</c:v>
                </c:pt>
                <c:pt idx="327">
                  <c:v>2138370.1070429455</c:v>
                </c:pt>
                <c:pt idx="328">
                  <c:v>2119614.8591461466</c:v>
                </c:pt>
                <c:pt idx="329">
                  <c:v>2101059.4459719043</c:v>
                </c:pt>
                <c:pt idx="330">
                  <c:v>2082701.4033713362</c:v>
                </c:pt>
                <c:pt idx="331">
                  <c:v>2064538.3009554113</c:v>
                </c:pt>
                <c:pt idx="332">
                  <c:v>2046567.7416030853</c:v>
                </c:pt>
                <c:pt idx="333">
                  <c:v>2028787.3609765409</c:v>
                </c:pt>
                <c:pt idx="334">
                  <c:v>2011194.8270435</c:v>
                </c:pt>
                <c:pt idx="335">
                  <c:v>1993787.8396064716</c:v>
                </c:pt>
                <c:pt idx="336">
                  <c:v>1976564.1298388776</c:v>
                </c:pt>
                <c:pt idx="337">
                  <c:v>1959521.4598279656</c:v>
                </c:pt>
                <c:pt idx="338">
                  <c:v>1942657.6221244175</c:v>
                </c:pt>
                <c:pt idx="339">
                  <c:v>1925970.4392985655</c:v>
                </c:pt>
                <c:pt idx="340">
                  <c:v>1909457.7635031433</c:v>
                </c:pt>
                <c:pt idx="341">
                  <c:v>1893117.4760424728</c:v>
                </c:pt>
                <c:pt idx="342">
                  <c:v>1876947.4869480105</c:v>
                </c:pt>
                <c:pt idx="343">
                  <c:v>1860945.7345601674</c:v>
                </c:pt>
                <c:pt idx="344">
                  <c:v>1845110.1851163206</c:v>
                </c:pt>
                <c:pt idx="345">
                  <c:v>1829438.8323449239</c:v>
                </c:pt>
                <c:pt idx="346">
                  <c:v>1813929.6970656549</c:v>
                </c:pt>
                <c:pt idx="347">
                  <c:v>1798580.8267954914</c:v>
                </c:pt>
                <c:pt idx="348">
                  <c:v>1783390.2953606662</c:v>
                </c:pt>
                <c:pt idx="349">
                  <c:v>1768356.2025143809</c:v>
                </c:pt>
                <c:pt idx="350">
                  <c:v>1753476.6735602415</c:v>
                </c:pt>
                <c:pt idx="351">
                  <c:v>1738749.8589813046</c:v>
                </c:pt>
                <c:pt idx="352">
                  <c:v>1724173.934074667</c:v>
                </c:pt>
                <c:pt idx="353">
                  <c:v>1709747.0985915272</c:v>
                </c:pt>
                <c:pt idx="354">
                  <c:v>1695467.5763826293</c:v>
                </c:pt>
                <c:pt idx="355">
                  <c:v>1681333.6150490227</c:v>
                </c:pt>
                <c:pt idx="356">
                  <c:v>1667343.485598057</c:v>
                </c:pt>
                <c:pt idx="357">
                  <c:v>1653495.4821045401</c:v>
                </c:pt>
                <c:pt idx="358">
                  <c:v>1639787.9213769822</c:v>
                </c:pt>
                <c:pt idx="359">
                  <c:v>1626219.1426288569</c:v>
                </c:pt>
                <c:pt idx="360">
                  <c:v>1612787.5071548028</c:v>
                </c:pt>
                <c:pt idx="361">
                  <c:v>1599491.3980116977</c:v>
                </c:pt>
                <c:pt idx="362">
                  <c:v>1586329.2197045288</c:v>
                </c:pt>
                <c:pt idx="363">
                  <c:v>1573299.3978769982</c:v>
                </c:pt>
                <c:pt idx="364">
                  <c:v>1560400.3790067814</c:v>
                </c:pt>
                <c:pt idx="365">
                  <c:v>1547630.630105387</c:v>
                </c:pt>
                <c:pt idx="366">
                  <c:v>1534988.6384225322</c:v>
                </c:pt>
                <c:pt idx="367">
                  <c:v>1522472.9111549815</c:v>
                </c:pt>
                <c:pt idx="368">
                  <c:v>1510081.9751597717</c:v>
                </c:pt>
                <c:pt idx="369">
                  <c:v>1497814.376671772</c:v>
                </c:pt>
                <c:pt idx="370">
                  <c:v>1485668.6810254932</c:v>
                </c:pt>
                <c:pt idx="371">
                  <c:v>1473643.4723811098</c:v>
                </c:pt>
                <c:pt idx="372">
                  <c:v>1461737.3534546026</c:v>
                </c:pt>
                <c:pt idx="373">
                  <c:v>1449948.9452519878</c:v>
                </c:pt>
                <c:pt idx="374">
                  <c:v>1438276.8868075514</c:v>
                </c:pt>
                <c:pt idx="375">
                  <c:v>1426719.8349260362</c:v>
                </c:pt>
                <c:pt idx="376">
                  <c:v>1415276.4639287225</c:v>
                </c:pt>
                <c:pt idx="377">
                  <c:v>1403945.4654033442</c:v>
                </c:pt>
                <c:pt idx="378">
                  <c:v>1392725.5479577719</c:v>
                </c:pt>
                <c:pt idx="379">
                  <c:v>1381615.4369774295</c:v>
                </c:pt>
                <c:pt idx="380">
                  <c:v>1370613.874386355</c:v>
                </c:pt>
                <c:pt idx="381">
                  <c:v>1359719.6184118818</c:v>
                </c:pt>
                <c:pt idx="382">
                  <c:v>1348931.4433528627</c:v>
                </c:pt>
                <c:pt idx="383">
                  <c:v>1338248.1393513966</c:v>
                </c:pt>
                <c:pt idx="384">
                  <c:v>1327668.5121679916</c:v>
                </c:pt>
                <c:pt idx="385">
                  <c:v>1317191.3829601274</c:v>
                </c:pt>
                <c:pt idx="386">
                  <c:v>1306815.5880641504</c:v>
                </c:pt>
                <c:pt idx="387">
                  <c:v>1296539.9787804601</c:v>
                </c:pt>
                <c:pt idx="388">
                  <c:v>1286363.4211619324</c:v>
                </c:pt>
                <c:pt idx="389">
                  <c:v>1276284.7958055274</c:v>
                </c:pt>
                <c:pt idx="390">
                  <c:v>1266302.9976470419</c:v>
                </c:pt>
                <c:pt idx="391">
                  <c:v>1256416.9357589458</c:v>
                </c:pt>
                <c:pt idx="392">
                  <c:v>1246625.5331512655</c:v>
                </c:pt>
                <c:pt idx="393">
                  <c:v>1236927.7265754612</c:v>
                </c:pt>
                <c:pt idx="394">
                  <c:v>1227322.466331254</c:v>
                </c:pt>
                <c:pt idx="395">
                  <c:v>1217808.7160763582</c:v>
                </c:pt>
                <c:pt idx="396">
                  <c:v>1208385.4526390694</c:v>
                </c:pt>
                <c:pt idx="397">
                  <c:v>1199051.6658336716</c:v>
                </c:pt>
                <c:pt idx="398">
                  <c:v>1189806.3582786133</c:v>
                </c:pt>
                <c:pt idx="399">
                  <c:v>1180648.5452174121</c:v>
                </c:pt>
                <c:pt idx="400">
                  <c:v>1171577.2543422445</c:v>
                </c:pt>
                <c:pt idx="401">
                  <c:v>1162591.5256201834</c:v>
                </c:pt>
                <c:pt idx="402">
                  <c:v>1153690.4111220341</c:v>
                </c:pt>
                <c:pt idx="403">
                  <c:v>1144872.9748537384</c:v>
                </c:pt>
                <c:pt idx="404">
                  <c:v>1136138.2925902996</c:v>
                </c:pt>
                <c:pt idx="405">
                  <c:v>1127485.4517121899</c:v>
                </c:pt>
                <c:pt idx="406">
                  <c:v>1118913.5510442036</c:v>
                </c:pt>
                <c:pt idx="407">
                  <c:v>1110421.7006967254</c:v>
                </c:pt>
                <c:pt idx="408">
                  <c:v>1102009.021909354</c:v>
                </c:pt>
                <c:pt idx="409">
                  <c:v>1093674.6468968736</c:v>
                </c:pt>
                <c:pt idx="410">
                  <c:v>1085417.718697513</c:v>
                </c:pt>
                <c:pt idx="411">
                  <c:v>1077237.3910234687</c:v>
                </c:pt>
                <c:pt idx="412">
                  <c:v>1069132.828113656</c:v>
                </c:pt>
                <c:pt idx="413">
                  <c:v>1061103.2045886475</c:v>
                </c:pt>
                <c:pt idx="414">
                  <c:v>1053147.7053077719</c:v>
                </c:pt>
                <c:pt idx="415">
                  <c:v>1045265.5252283355</c:v>
                </c:pt>
                <c:pt idx="416">
                  <c:v>1037455.8692669346</c:v>
                </c:pt>
                <c:pt idx="417">
                  <c:v>1029717.9521628234</c:v>
                </c:pt>
                <c:pt idx="418">
                  <c:v>1022050.9983433149</c:v>
                </c:pt>
                <c:pt idx="419">
                  <c:v>1014454.2417911666</c:v>
                </c:pt>
                <c:pt idx="420">
                  <c:v>1006926.9259139394</c:v>
                </c:pt>
                <c:pt idx="421">
                  <c:v>999468.30341528123</c:v>
                </c:pt>
                <c:pt idx="422">
                  <c:v>992077.63616812055</c:v>
                </c:pt>
                <c:pt idx="423">
                  <c:v>984754.19508972717</c:v>
                </c:pt>
                <c:pt idx="424">
                  <c:v>977497.26001862087</c:v>
                </c:pt>
                <c:pt idx="425">
                  <c:v>970306.11959329608</c:v>
                </c:pt>
                <c:pt idx="426">
                  <c:v>963180.07113272895</c:v>
                </c:pt>
                <c:pt idx="427">
                  <c:v>956118.42051865067</c:v>
                </c:pt>
                <c:pt idx="428">
                  <c:v>949120.4820795483</c:v>
                </c:pt>
                <c:pt idx="429">
                  <c:v>942185.57847636961</c:v>
                </c:pt>
                <c:pt idx="430">
                  <c:v>935313.04058991384</c:v>
                </c:pt>
                <c:pt idx="431">
                  <c:v>928502.20740986522</c:v>
                </c:pt>
                <c:pt idx="432">
                  <c:v>921752.42592546111</c:v>
                </c:pt>
                <c:pt idx="433">
                  <c:v>915063.051017761</c:v>
                </c:pt>
                <c:pt idx="434">
                  <c:v>908433.44535348658</c:v>
                </c:pt>
                <c:pt idx="435">
                  <c:v>901862.97928042093</c:v>
                </c:pt>
                <c:pt idx="436">
                  <c:v>895351.03072433488</c:v>
                </c:pt>
                <c:pt idx="437">
                  <c:v>888896.98508741322</c:v>
                </c:pt>
                <c:pt idx="438">
                  <c:v>882500.23514816898</c:v>
                </c:pt>
                <c:pt idx="439">
                  <c:v>876160.18096281122</c:v>
                </c:pt>
                <c:pt idx="440">
                  <c:v>869876.229768052</c:v>
                </c:pt>
                <c:pt idx="441">
                  <c:v>863647.79588532355</c:v>
                </c:pt>
                <c:pt idx="442">
                  <c:v>857474.30062639085</c:v>
                </c:pt>
                <c:pt idx="443">
                  <c:v>851355.17220033298</c:v>
                </c:pt>
                <c:pt idx="444">
                  <c:v>845289.84562187153</c:v>
                </c:pt>
                <c:pt idx="445">
                  <c:v>839277.76262103149</c:v>
                </c:pt>
                <c:pt idx="446">
                  <c:v>833318.37155410601</c:v>
                </c:pt>
                <c:pt idx="447">
                  <c:v>827411.12731591298</c:v>
                </c:pt>
                <c:pt idx="448">
                  <c:v>821555.49125331349</c:v>
                </c:pt>
                <c:pt idx="449">
                  <c:v>815750.93107998453</c:v>
                </c:pt>
                <c:pt idx="450">
                  <c:v>809996.92079241702</c:v>
                </c:pt>
                <c:pt idx="451">
                  <c:v>804292.94058712514</c:v>
                </c:pt>
                <c:pt idx="452">
                  <c:v>798638.47677904787</c:v>
                </c:pt>
                <c:pt idx="453">
                  <c:v>793033.02172112162</c:v>
                </c:pt>
                <c:pt idx="454">
                  <c:v>787476.07372501015</c:v>
                </c:pt>
                <c:pt idx="455">
                  <c:v>781967.13698297145</c:v>
                </c:pt>
                <c:pt idx="456">
                  <c:v>776505.72149084334</c:v>
                </c:pt>
                <c:pt idx="457">
                  <c:v>771091.34297213319</c:v>
                </c:pt>
                <c:pt idx="458">
                  <c:v>765723.52280319319</c:v>
                </c:pt>
                <c:pt idx="459">
                  <c:v>760401.78793946421</c:v>
                </c:pt>
                <c:pt idx="460">
                  <c:v>755125.67084277491</c:v>
                </c:pt>
                <c:pt idx="461">
                  <c:v>749894.70940967347</c:v>
                </c:pt>
                <c:pt idx="462">
                  <c:v>744708.44690078509</c:v>
                </c:pt>
                <c:pt idx="463">
                  <c:v>739566.43187117123</c:v>
                </c:pt>
                <c:pt idx="464">
                  <c:v>734468.21810168016</c:v>
                </c:pt>
                <c:pt idx="465">
                  <c:v>729413.36453127442</c:v>
                </c:pt>
                <c:pt idx="466">
                  <c:v>724401.43519031256</c:v>
                </c:pt>
                <c:pt idx="467">
                  <c:v>719431.99913478491</c:v>
                </c:pt>
                <c:pt idx="468">
                  <c:v>714504.63038147264</c:v>
                </c:pt>
                <c:pt idx="469">
                  <c:v>709618.90784402797</c:v>
                </c:pt>
                <c:pt idx="470">
                  <c:v>704774.41526995576</c:v>
                </c:pt>
                <c:pt idx="471">
                  <c:v>699970.74117848568</c:v>
                </c:pt>
                <c:pt idx="472">
                  <c:v>695207.47879931936</c:v>
                </c:pt>
                <c:pt idx="473">
                  <c:v>690484.22601223958</c:v>
                </c:pt>
                <c:pt idx="474">
                  <c:v>685800.58528756944</c:v>
                </c:pt>
                <c:pt idx="475">
                  <c:v>681156.16362746968</c:v>
                </c:pt>
                <c:pt idx="476">
                  <c:v>676550.57250805642</c:v>
                </c:pt>
                <c:pt idx="477">
                  <c:v>671983.42782233318</c:v>
                </c:pt>
                <c:pt idx="478">
                  <c:v>667454.34982392273</c:v>
                </c:pt>
                <c:pt idx="479">
                  <c:v>662962.96307158342</c:v>
                </c:pt>
                <c:pt idx="480">
                  <c:v>658508.8963745028</c:v>
                </c:pt>
                <c:pt idx="481">
                  <c:v>654091.78273835371</c:v>
                </c:pt>
                <c:pt idx="482">
                  <c:v>649711.25931210502</c:v>
                </c:pt>
                <c:pt idx="483">
                  <c:v>645366.96733557025</c:v>
                </c:pt>
                <c:pt idx="484">
                  <c:v>641058.55208768707</c:v>
                </c:pt>
                <c:pt idx="485">
                  <c:v>636785.66283551545</c:v>
                </c:pt>
                <c:pt idx="486">
                  <c:v>632547.95278394583</c:v>
                </c:pt>
                <c:pt idx="487">
                  <c:v>628345.07902610116</c:v>
                </c:pt>
                <c:pt idx="488">
                  <c:v>624176.70249442791</c:v>
                </c:pt>
                <c:pt idx="489">
                  <c:v>620042.487912465</c:v>
                </c:pt>
                <c:pt idx="490">
                  <c:v>615942.10374727554</c:v>
                </c:pt>
                <c:pt idx="491">
                  <c:v>611875.22216254007</c:v>
                </c:pt>
                <c:pt idx="492">
                  <c:v>607841.51897229243</c:v>
                </c:pt>
                <c:pt idx="493">
                  <c:v>603840.67359529529</c:v>
                </c:pt>
                <c:pt idx="494">
                  <c:v>599872.36901004228</c:v>
                </c:pt>
                <c:pt idx="495">
                  <c:v>595936.29171037918</c:v>
                </c:pt>
                <c:pt idx="496">
                  <c:v>592032.13166173385</c:v>
                </c:pt>
                <c:pt idx="497">
                  <c:v>588159.58225794672</c:v>
                </c:pt>
                <c:pt idx="498">
                  <c:v>584318.34027869173</c:v>
                </c:pt>
                <c:pt idx="499">
                  <c:v>580508.10584748106</c:v>
                </c:pt>
                <c:pt idx="500">
                  <c:v>576728.58239024249</c:v>
                </c:pt>
                <c:pt idx="501">
                  <c:v>572979.47659446241</c:v>
                </c:pt>
                <c:pt idx="502">
                  <c:v>569260.49836888677</c:v>
                </c:pt>
                <c:pt idx="503">
                  <c:v>565571.3608037699</c:v>
                </c:pt>
                <c:pt idx="504">
                  <c:v>561911.78013166331</c:v>
                </c:pt>
                <c:pt idx="505">
                  <c:v>558281.47568873968</c:v>
                </c:pt>
                <c:pt idx="506">
                  <c:v>554680.16987663985</c:v>
                </c:pt>
                <c:pt idx="507">
                  <c:v>551107.58812483621</c:v>
                </c:pt>
                <c:pt idx="508">
                  <c:v>547563.45885350823</c:v>
                </c:pt>
                <c:pt idx="509">
                  <c:v>544047.51343691838</c:v>
                </c:pt>
                <c:pt idx="510">
                  <c:v>540559.48616728245</c:v>
                </c:pt>
                <c:pt idx="511">
                  <c:v>537099.11421912897</c:v>
                </c:pt>
                <c:pt idx="512">
                  <c:v>533666.13761413703</c:v>
                </c:pt>
                <c:pt idx="513">
                  <c:v>530260.29918644996</c:v>
                </c:pt>
                <c:pt idx="514">
                  <c:v>526881.34454845171</c:v>
                </c:pt>
                <c:pt idx="515">
                  <c:v>523529.02205700736</c:v>
                </c:pt>
                <c:pt idx="516">
                  <c:v>520203.08278015209</c:v>
                </c:pt>
                <c:pt idx="517">
                  <c:v>516903.28046423075</c:v>
                </c:pt>
                <c:pt idx="518">
                  <c:v>513629.37150147307</c:v>
                </c:pt>
                <c:pt idx="519">
                  <c:v>510381.11489800597</c:v>
                </c:pt>
                <c:pt idx="520">
                  <c:v>507158.27224229014</c:v>
                </c:pt>
                <c:pt idx="521">
                  <c:v>503960.60767397989</c:v>
                </c:pt>
                <c:pt idx="522">
                  <c:v>500787.88785319554</c:v>
                </c:pt>
                <c:pt idx="523">
                  <c:v>497639.88193020696</c:v>
                </c:pt>
                <c:pt idx="524">
                  <c:v>494516.36151551886</c:v>
                </c:pt>
                <c:pt idx="525">
                  <c:v>491417.10065035225</c:v>
                </c:pt>
                <c:pt idx="526">
                  <c:v>488341.87577751931</c:v>
                </c:pt>
                <c:pt idx="527">
                  <c:v>485290.4657126831</c:v>
                </c:pt>
                <c:pt idx="528">
                  <c:v>482262.65161599609</c:v>
                </c:pt>
                <c:pt idx="529">
                  <c:v>479258.21696411649</c:v>
                </c:pt>
                <c:pt idx="530">
                  <c:v>476276.94752259046</c:v>
                </c:pt>
                <c:pt idx="531">
                  <c:v>473318.63131860038</c:v>
                </c:pt>
                <c:pt idx="532">
                  <c:v>470383.05861407222</c:v>
                </c:pt>
                <c:pt idx="533">
                  <c:v>467470.02187913528</c:v>
                </c:pt>
                <c:pt idx="534">
                  <c:v>464579.31576593051</c:v>
                </c:pt>
                <c:pt idx="535">
                  <c:v>461710.7370827648</c:v>
                </c:pt>
                <c:pt idx="536">
                  <c:v>458864.08476859989</c:v>
                </c:pt>
                <c:pt idx="537">
                  <c:v>456039.15986787988</c:v>
                </c:pt>
                <c:pt idx="538">
                  <c:v>453235.76550568303</c:v>
                </c:pt>
                <c:pt idx="539">
                  <c:v>450453.70686320268</c:v>
                </c:pt>
                <c:pt idx="540">
                  <c:v>447692.79115354468</c:v>
                </c:pt>
                <c:pt idx="541">
                  <c:v>444952.82759784051</c:v>
                </c:pt>
                <c:pt idx="542">
                  <c:v>442233.62740167323</c:v>
                </c:pt>
                <c:pt idx="543">
                  <c:v>439535.00373180804</c:v>
                </c:pt>
                <c:pt idx="544">
                  <c:v>436856.77169322356</c:v>
                </c:pt>
                <c:pt idx="545">
                  <c:v>434198.74830644607</c:v>
                </c:pt>
                <c:pt idx="546">
                  <c:v>431560.75248517049</c:v>
                </c:pt>
                <c:pt idx="547">
                  <c:v>428942.60501417634</c:v>
                </c:pt>
                <c:pt idx="548">
                  <c:v>426344.12852752575</c:v>
                </c:pt>
                <c:pt idx="549">
                  <c:v>423765.14748704468</c:v>
                </c:pt>
                <c:pt idx="550">
                  <c:v>421205.48816107993</c:v>
                </c:pt>
                <c:pt idx="551">
                  <c:v>418664.97860353166</c:v>
                </c:pt>
                <c:pt idx="552">
                  <c:v>416143.44863315322</c:v>
                </c:pt>
                <c:pt idx="553">
                  <c:v>413640.72981311841</c:v>
                </c:pt>
                <c:pt idx="554">
                  <c:v>411156.65543085022</c:v>
                </c:pt>
                <c:pt idx="555">
                  <c:v>408691.06047810864</c:v>
                </c:pt>
                <c:pt idx="556">
                  <c:v>406243.78163133212</c:v>
                </c:pt>
                <c:pt idx="557">
                  <c:v>403814.65723223222</c:v>
                </c:pt>
                <c:pt idx="558">
                  <c:v>401403.52726863342</c:v>
                </c:pt>
                <c:pt idx="559">
                  <c:v>399010.23335555947</c:v>
                </c:pt>
                <c:pt idx="560">
                  <c:v>396634.61871656077</c:v>
                </c:pt>
                <c:pt idx="561">
                  <c:v>394276.52816527645</c:v>
                </c:pt>
                <c:pt idx="562">
                  <c:v>391935.80808723439</c:v>
                </c:pt>
                <c:pt idx="563">
                  <c:v>389612.30642187985</c:v>
                </c:pt>
                <c:pt idx="564">
                  <c:v>387305.87264483277</c:v>
                </c:pt>
                <c:pt idx="565">
                  <c:v>385016.35775036976</c:v>
                </c:pt>
                <c:pt idx="566">
                  <c:v>382743.61423412728</c:v>
                </c:pt>
                <c:pt idx="567">
                  <c:v>380487.4960760239</c:v>
                </c:pt>
                <c:pt idx="568">
                  <c:v>378247.85872339702</c:v>
                </c:pt>
                <c:pt idx="569">
                  <c:v>376024.55907435325</c:v>
                </c:pt>
                <c:pt idx="570">
                  <c:v>373817.4554613278</c:v>
                </c:pt>
                <c:pt idx="571">
                  <c:v>371626.40763485071</c:v>
                </c:pt>
                <c:pt idx="572">
                  <c:v>369451.27674751612</c:v>
                </c:pt>
                <c:pt idx="573">
                  <c:v>367291.92533815483</c:v>
                </c:pt>
                <c:pt idx="574">
                  <c:v>365148.21731620218</c:v>
                </c:pt>
                <c:pt idx="575">
                  <c:v>363020.01794626343</c:v>
                </c:pt>
                <c:pt idx="576">
                  <c:v>360907.19383287209</c:v>
                </c:pt>
                <c:pt idx="577">
                  <c:v>358809.61290543812</c:v>
                </c:pt>
                <c:pt idx="578">
                  <c:v>356727.1444033825</c:v>
                </c:pt>
                <c:pt idx="579">
                  <c:v>354659.65886145964</c:v>
                </c:pt>
                <c:pt idx="580">
                  <c:v>352607.0280952602</c:v>
                </c:pt>
                <c:pt idx="581">
                  <c:v>350569.12518689455</c:v>
                </c:pt>
                <c:pt idx="582">
                  <c:v>348545.824470855</c:v>
                </c:pt>
                <c:pt idx="583">
                  <c:v>346537.00152005057</c:v>
                </c:pt>
                <c:pt idx="584">
                  <c:v>344542.53313201846</c:v>
                </c:pt>
                <c:pt idx="585">
                  <c:v>342562.29731530271</c:v>
                </c:pt>
                <c:pt idx="586">
                  <c:v>340596.17327600264</c:v>
                </c:pt>
                <c:pt idx="587">
                  <c:v>338644.04140448727</c:v>
                </c:pt>
                <c:pt idx="588">
                  <c:v>336705.7832622726</c:v>
                </c:pt>
                <c:pt idx="589">
                  <c:v>334781.28156906145</c:v>
                </c:pt>
                <c:pt idx="590">
                  <c:v>332870.42018994188</c:v>
                </c:pt>
                <c:pt idx="591">
                  <c:v>330973.08412274311</c:v>
                </c:pt>
                <c:pt idx="592">
                  <c:v>329089.15948554658</c:v>
                </c:pt>
                <c:pt idx="593">
                  <c:v>327218.5335043493</c:v>
                </c:pt>
                <c:pt idx="594">
                  <c:v>325361.09450087912</c:v>
                </c:pt>
                <c:pt idx="595">
                  <c:v>323516.73188055848</c:v>
                </c:pt>
                <c:pt idx="596">
                  <c:v>321685.33612061484</c:v>
                </c:pt>
                <c:pt idx="597">
                  <c:v>319866.79875833652</c:v>
                </c:pt>
                <c:pt idx="598">
                  <c:v>318061.01237947098</c:v>
                </c:pt>
                <c:pt idx="599">
                  <c:v>316267.87060676503</c:v>
                </c:pt>
                <c:pt idx="600">
                  <c:v>314487.26808864321</c:v>
                </c:pt>
                <c:pt idx="601">
                  <c:v>312719.10048802465</c:v>
                </c:pt>
                <c:pt idx="602">
                  <c:v>310963.26447127457</c:v>
                </c:pt>
                <c:pt idx="603">
                  <c:v>309219.65769729071</c:v>
                </c:pt>
                <c:pt idx="604">
                  <c:v>307488.17880671943</c:v>
                </c:pt>
                <c:pt idx="605">
                  <c:v>305768.72741130483</c:v>
                </c:pt>
                <c:pt idx="606">
                  <c:v>304061.20408336498</c:v>
                </c:pt>
                <c:pt idx="607">
                  <c:v>302365.51034539432</c:v>
                </c:pt>
                <c:pt idx="608">
                  <c:v>300681.54865979287</c:v>
                </c:pt>
                <c:pt idx="609">
                  <c:v>299009.22241871711</c:v>
                </c:pt>
                <c:pt idx="610">
                  <c:v>297348.43593405426</c:v>
                </c:pt>
                <c:pt idx="611">
                  <c:v>295699.09442751552</c:v>
                </c:pt>
                <c:pt idx="612">
                  <c:v>294061.10402084939</c:v>
                </c:pt>
                <c:pt idx="613">
                  <c:v>292434.37172617042</c:v>
                </c:pt>
                <c:pt idx="614">
                  <c:v>290818.80543640495</c:v>
                </c:pt>
                <c:pt idx="615">
                  <c:v>289214.31391585007</c:v>
                </c:pt>
                <c:pt idx="616">
                  <c:v>287620.80679084588</c:v>
                </c:pt>
                <c:pt idx="617">
                  <c:v>286038.19454055751</c:v>
                </c:pt>
                <c:pt idx="618">
                  <c:v>284466.38848786871</c:v>
                </c:pt>
                <c:pt idx="619">
                  <c:v>282905.30079038168</c:v>
                </c:pt>
                <c:pt idx="620">
                  <c:v>281354.84443152521</c:v>
                </c:pt>
                <c:pt idx="621">
                  <c:v>279814.93321176758</c:v>
                </c:pt>
                <c:pt idx="622">
                  <c:v>278285.4817399329</c:v>
                </c:pt>
                <c:pt idx="623">
                  <c:v>276766.40542462177</c:v>
                </c:pt>
                <c:pt idx="624">
                  <c:v>275257.62046573142</c:v>
                </c:pt>
                <c:pt idx="625">
                  <c:v>273759.04384607746</c:v>
                </c:pt>
                <c:pt idx="626">
                  <c:v>272270.59332311305</c:v>
                </c:pt>
                <c:pt idx="627">
                  <c:v>270792.18742074689</c:v>
                </c:pt>
                <c:pt idx="628">
                  <c:v>269323.74542125594</c:v>
                </c:pt>
                <c:pt idx="629">
                  <c:v>267865.18735729426</c:v>
                </c:pt>
                <c:pt idx="630">
                  <c:v>266416.43400399538</c:v>
                </c:pt>
                <c:pt idx="631">
                  <c:v>264977.4068711666</c:v>
                </c:pt>
                <c:pt idx="632">
                  <c:v>263548.02819557529</c:v>
                </c:pt>
                <c:pt idx="633">
                  <c:v>262128.22093332515</c:v>
                </c:pt>
                <c:pt idx="634">
                  <c:v>260717.90875232132</c:v>
                </c:pt>
                <c:pt idx="635">
                  <c:v>259317.01602482353</c:v>
                </c:pt>
                <c:pt idx="636">
                  <c:v>257925.46782008623</c:v>
                </c:pt>
                <c:pt idx="637">
                  <c:v>256543.18989708353</c:v>
                </c:pt>
                <c:pt idx="638">
                  <c:v>255170.10869731972</c:v>
                </c:pt>
                <c:pt idx="639">
                  <c:v>253806.15133772287</c:v>
                </c:pt>
                <c:pt idx="640">
                  <c:v>252451.24560362031</c:v>
                </c:pt>
                <c:pt idx="641">
                  <c:v>251105.3199417961</c:v>
                </c:pt>
                <c:pt idx="642">
                  <c:v>249768.30345362867</c:v>
                </c:pt>
                <c:pt idx="643">
                  <c:v>248440.12588830752</c:v>
                </c:pt>
                <c:pt idx="644">
                  <c:v>247120.71763612874</c:v>
                </c:pt>
                <c:pt idx="645">
                  <c:v>245810.00972186704</c:v>
                </c:pt>
                <c:pt idx="646">
                  <c:v>244507.93379822464</c:v>
                </c:pt>
                <c:pt idx="647">
                  <c:v>243214.42213935571</c:v>
                </c:pt>
                <c:pt idx="648">
                  <c:v>241929.40763446465</c:v>
                </c:pt>
                <c:pt idx="649">
                  <c:v>240652.82378147769</c:v>
                </c:pt>
                <c:pt idx="650">
                  <c:v>239384.60468078812</c:v>
                </c:pt>
                <c:pt idx="651">
                  <c:v>238124.68502907228</c:v>
                </c:pt>
                <c:pt idx="652">
                  <c:v>236873.00011317575</c:v>
                </c:pt>
                <c:pt idx="653">
                  <c:v>235629.48580407104</c:v>
                </c:pt>
                <c:pt idx="654">
                  <c:v>234394.07855088226</c:v>
                </c:pt>
                <c:pt idx="655">
                  <c:v>233166.71537497983</c:v>
                </c:pt>
                <c:pt idx="656">
                  <c:v>231947.33386414044</c:v>
                </c:pt>
                <c:pt idx="657">
                  <c:v>230735.87216677525</c:v>
                </c:pt>
                <c:pt idx="658">
                  <c:v>229532.26898622245</c:v>
                </c:pt>
                <c:pt idx="659">
                  <c:v>228336.46357510483</c:v>
                </c:pt>
                <c:pt idx="660">
                  <c:v>227148.39572975147</c:v>
                </c:pt>
                <c:pt idx="661">
                  <c:v>225968.00578468287</c:v>
                </c:pt>
                <c:pt idx="662">
                  <c:v>224795.23460715736</c:v>
                </c:pt>
                <c:pt idx="663">
                  <c:v>223630.02359178051</c:v>
                </c:pt>
                <c:pt idx="664">
                  <c:v>222472.31465517389</c:v>
                </c:pt>
                <c:pt idx="665">
                  <c:v>221322.05023070527</c:v>
                </c:pt>
                <c:pt idx="666">
                  <c:v>220179.17326327748</c:v>
                </c:pt>
                <c:pt idx="667">
                  <c:v>219043.6272041754</c:v>
                </c:pt>
                <c:pt idx="668">
                  <c:v>217915.35600597149</c:v>
                </c:pt>
                <c:pt idx="669">
                  <c:v>216794.30411748856</c:v>
                </c:pt>
                <c:pt idx="670">
                  <c:v>215680.41647881837</c:v>
                </c:pt>
                <c:pt idx="671">
                  <c:v>214573.63851639637</c:v>
                </c:pt>
                <c:pt idx="672">
                  <c:v>213473.91613813152</c:v>
                </c:pt>
                <c:pt idx="673">
                  <c:v>212381.19572858998</c:v>
                </c:pt>
                <c:pt idx="674">
                  <c:v>211295.42414423381</c:v>
                </c:pt>
                <c:pt idx="675">
                  <c:v>210216.54870871073</c:v>
                </c:pt>
                <c:pt idx="676">
                  <c:v>209144.51720819794</c:v>
                </c:pt>
              </c:numCache>
            </c:numRef>
          </c:yVal>
          <c:smooth val="1"/>
        </c:ser>
        <c:axId val="145752448"/>
        <c:axId val="145753984"/>
      </c:scatterChart>
      <c:valAx>
        <c:axId val="145752448"/>
        <c:scaling>
          <c:orientation val="minMax"/>
          <c:max val="70000"/>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753984"/>
        <c:crosses val="autoZero"/>
        <c:crossBetween val="midCat"/>
      </c:valAx>
      <c:valAx>
        <c:axId val="145753984"/>
        <c:scaling>
          <c:orientation val="minMax"/>
        </c:scaling>
        <c:delete val="1"/>
        <c:axPos val="l"/>
        <c:majorGridlines>
          <c:spPr>
            <a:ln w="9525" cap="flat" cmpd="sng" algn="ctr">
              <a:solidFill>
                <a:schemeClr val="tx1">
                  <a:lumMod val="15000"/>
                  <a:lumOff val="85000"/>
                </a:schemeClr>
              </a:solidFill>
              <a:round/>
            </a:ln>
            <a:effectLst/>
          </c:spPr>
        </c:majorGridlines>
        <c:numFmt formatCode="0_ " sourceLinked="1"/>
        <c:majorTickMark val="none"/>
        <c:tickLblPos val="none"/>
        <c:crossAx val="14575244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57462489063867372"/>
          <c:y val="5.0925925925925923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0.10959492563429572"/>
          <c:y val="0.18611111111111142"/>
          <c:w val="0.83329396325459493"/>
          <c:h val="0.71574876057159753"/>
        </c:manualLayout>
      </c:layout>
      <c:scatterChart>
        <c:scatterStyle val="lineMarker"/>
        <c:ser>
          <c:idx val="0"/>
          <c:order val="0"/>
          <c:spPr>
            <a:ln w="28575" cap="rnd">
              <a:noFill/>
              <a:round/>
            </a:ln>
            <a:effectLst/>
          </c:spPr>
          <c:marker>
            <c:symbol val="circle"/>
            <c:size val="5"/>
            <c:spPr>
              <a:solidFill>
                <a:schemeClr val="accent1"/>
              </a:solidFill>
              <a:ln w="9525">
                <a:solidFill>
                  <a:schemeClr val="accent1"/>
                </a:solidFill>
              </a:ln>
              <a:effectLst/>
            </c:spPr>
          </c:marker>
          <c:yVal>
            <c:numRef>
              <c:f>'(反論1)人口ー使用電力量 (予測)'!$L$2:$L$61</c:f>
              <c:numCache>
                <c:formatCode>#,##0</c:formatCode>
                <c:ptCount val="60"/>
                <c:pt idx="0">
                  <c:v>84541</c:v>
                </c:pt>
                <c:pt idx="1">
                  <c:v>85808</c:v>
                </c:pt>
                <c:pt idx="2">
                  <c:v>86981</c:v>
                </c:pt>
                <c:pt idx="3">
                  <c:v>88239</c:v>
                </c:pt>
                <c:pt idx="4">
                  <c:v>90077</c:v>
                </c:pt>
                <c:pt idx="5">
                  <c:v>90172</c:v>
                </c:pt>
                <c:pt idx="6">
                  <c:v>90928</c:v>
                </c:pt>
                <c:pt idx="7">
                  <c:v>91767</c:v>
                </c:pt>
                <c:pt idx="8">
                  <c:v>92641</c:v>
                </c:pt>
                <c:pt idx="9">
                  <c:v>94302</c:v>
                </c:pt>
                <c:pt idx="10">
                  <c:v>94287</c:v>
                </c:pt>
                <c:pt idx="11">
                  <c:v>95181</c:v>
                </c:pt>
                <c:pt idx="12">
                  <c:v>96156</c:v>
                </c:pt>
                <c:pt idx="13">
                  <c:v>97182</c:v>
                </c:pt>
                <c:pt idx="14">
                  <c:v>99209</c:v>
                </c:pt>
                <c:pt idx="15">
                  <c:v>99036</c:v>
                </c:pt>
                <c:pt idx="16">
                  <c:v>100196</c:v>
                </c:pt>
                <c:pt idx="17">
                  <c:v>101331</c:v>
                </c:pt>
                <c:pt idx="18">
                  <c:v>102536</c:v>
                </c:pt>
                <c:pt idx="19">
                  <c:v>104665</c:v>
                </c:pt>
                <c:pt idx="20">
                  <c:v>106100</c:v>
                </c:pt>
                <c:pt idx="21">
                  <c:v>107595</c:v>
                </c:pt>
                <c:pt idx="22">
                  <c:v>109104</c:v>
                </c:pt>
                <c:pt idx="23">
                  <c:v>110573</c:v>
                </c:pt>
                <c:pt idx="24">
                  <c:v>111940</c:v>
                </c:pt>
                <c:pt idx="25">
                  <c:v>113094</c:v>
                </c:pt>
                <c:pt idx="26">
                  <c:v>114165</c:v>
                </c:pt>
                <c:pt idx="27">
                  <c:v>115190</c:v>
                </c:pt>
                <c:pt idx="28">
                  <c:v>116155</c:v>
                </c:pt>
                <c:pt idx="29">
                  <c:v>117060</c:v>
                </c:pt>
                <c:pt idx="30">
                  <c:v>117902</c:v>
                </c:pt>
                <c:pt idx="31">
                  <c:v>118728</c:v>
                </c:pt>
                <c:pt idx="32">
                  <c:v>119536</c:v>
                </c:pt>
                <c:pt idx="33">
                  <c:v>120305</c:v>
                </c:pt>
                <c:pt idx="34">
                  <c:v>121049</c:v>
                </c:pt>
                <c:pt idx="35">
                  <c:v>121660</c:v>
                </c:pt>
                <c:pt idx="36">
                  <c:v>122239</c:v>
                </c:pt>
                <c:pt idx="37">
                  <c:v>122745</c:v>
                </c:pt>
                <c:pt idx="38">
                  <c:v>123205</c:v>
                </c:pt>
                <c:pt idx="39">
                  <c:v>123611</c:v>
                </c:pt>
                <c:pt idx="40">
                  <c:v>124101</c:v>
                </c:pt>
                <c:pt idx="41">
                  <c:v>124567</c:v>
                </c:pt>
                <c:pt idx="42">
                  <c:v>124938</c:v>
                </c:pt>
                <c:pt idx="43">
                  <c:v>125265</c:v>
                </c:pt>
                <c:pt idx="44">
                  <c:v>125570</c:v>
                </c:pt>
                <c:pt idx="45">
                  <c:v>125859</c:v>
                </c:pt>
                <c:pt idx="46">
                  <c:v>126157</c:v>
                </c:pt>
                <c:pt idx="47">
                  <c:v>126472</c:v>
                </c:pt>
                <c:pt idx="48">
                  <c:v>126667</c:v>
                </c:pt>
                <c:pt idx="49">
                  <c:v>126926</c:v>
                </c:pt>
                <c:pt idx="50">
                  <c:v>127316</c:v>
                </c:pt>
                <c:pt idx="51">
                  <c:v>127486</c:v>
                </c:pt>
                <c:pt idx="52">
                  <c:v>127694</c:v>
                </c:pt>
                <c:pt idx="53">
                  <c:v>127787</c:v>
                </c:pt>
                <c:pt idx="54">
                  <c:v>127768</c:v>
                </c:pt>
                <c:pt idx="55">
                  <c:v>127901</c:v>
                </c:pt>
                <c:pt idx="56">
                  <c:v>128033</c:v>
                </c:pt>
                <c:pt idx="57">
                  <c:v>128084</c:v>
                </c:pt>
                <c:pt idx="58">
                  <c:v>128032</c:v>
                </c:pt>
                <c:pt idx="59">
                  <c:v>128057</c:v>
                </c:pt>
              </c:numCache>
            </c:numRef>
          </c:yVal>
        </c:ser>
        <c:axId val="111683456"/>
        <c:axId val="111684992"/>
      </c:scatterChart>
      <c:valAx>
        <c:axId val="111683456"/>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684992"/>
        <c:crosses val="autoZero"/>
        <c:crossBetween val="midCat"/>
      </c:valAx>
      <c:valAx>
        <c:axId val="111684992"/>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683456"/>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44" l="0.70000000000000062" r="0.70000000000000062" t="0.750000000000001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none"/>
          </c:marker>
          <c:xVal>
            <c:numRef>
              <c:f>'Jack Marrtの論文'!$C$7:$C$11</c:f>
              <c:numCache>
                <c:formatCode>General</c:formatCode>
                <c:ptCount val="5"/>
                <c:pt idx="0">
                  <c:v>285</c:v>
                </c:pt>
                <c:pt idx="1">
                  <c:v>370</c:v>
                </c:pt>
                <c:pt idx="2">
                  <c:v>570</c:v>
                </c:pt>
                <c:pt idx="3">
                  <c:v>1000</c:v>
                </c:pt>
                <c:pt idx="4">
                  <c:v>1500</c:v>
                </c:pt>
              </c:numCache>
            </c:numRef>
          </c:xVal>
          <c:yVal>
            <c:numRef>
              <c:f>'Jack Marrtの論文'!$D$7:$D$11</c:f>
              <c:numCache>
                <c:formatCode>General</c:formatCode>
                <c:ptCount val="5"/>
                <c:pt idx="0">
                  <c:v>0.72899999999999998</c:v>
                </c:pt>
                <c:pt idx="1">
                  <c:v>0.73</c:v>
                </c:pt>
                <c:pt idx="2">
                  <c:v>0.73399999999999999</c:v>
                </c:pt>
                <c:pt idx="3">
                  <c:v>0.74199999999999999</c:v>
                </c:pt>
                <c:pt idx="4">
                  <c:v>0.75</c:v>
                </c:pt>
              </c:numCache>
            </c:numRef>
          </c:yVal>
          <c:smooth val="1"/>
        </c:ser>
        <c:axId val="145914112"/>
        <c:axId val="145915904"/>
      </c:scatterChart>
      <c:valAx>
        <c:axId val="14591411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915904"/>
        <c:crosses val="autoZero"/>
        <c:crossBetween val="midCat"/>
      </c:valAx>
      <c:valAx>
        <c:axId val="14591590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91411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ja-JP"/>
  <c:style val="8"/>
  <c:chart>
    <c:plotArea>
      <c:layout/>
      <c:scatterChart>
        <c:scatterStyle val="lineMarker"/>
        <c:ser>
          <c:idx val="0"/>
          <c:order val="0"/>
          <c:xVal>
            <c:numRef>
              <c:f>世界のCO2排出量!$C$6:$C$32</c:f>
              <c:numCache>
                <c:formatCode>General</c:formatCode>
                <c:ptCount val="27"/>
                <c:pt idx="0">
                  <c:v>1971</c:v>
                </c:pt>
                <c:pt idx="1">
                  <c:v>1975</c:v>
                </c:pt>
                <c:pt idx="2">
                  <c:v>1980</c:v>
                </c:pt>
                <c:pt idx="3">
                  <c:v>1985</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numCache>
            </c:numRef>
          </c:xVal>
          <c:yVal>
            <c:numRef>
              <c:f>世界のCO2排出量!$D$6:$D$32</c:f>
              <c:numCache>
                <c:formatCode>#,##0.00</c:formatCode>
                <c:ptCount val="27"/>
                <c:pt idx="0">
                  <c:v>14079.84</c:v>
                </c:pt>
                <c:pt idx="1">
                  <c:v>15685.01</c:v>
                </c:pt>
                <c:pt idx="2">
                  <c:v>18060.95</c:v>
                </c:pt>
                <c:pt idx="3">
                  <c:v>18641.38</c:v>
                </c:pt>
                <c:pt idx="4">
                  <c:v>20973.87</c:v>
                </c:pt>
                <c:pt idx="5">
                  <c:v>21128.639999999999</c:v>
                </c:pt>
                <c:pt idx="6">
                  <c:v>21063.71</c:v>
                </c:pt>
                <c:pt idx="7">
                  <c:v>21162.09</c:v>
                </c:pt>
                <c:pt idx="8">
                  <c:v>21292.67</c:v>
                </c:pt>
                <c:pt idx="9">
                  <c:v>21841.119999999999</c:v>
                </c:pt>
                <c:pt idx="10">
                  <c:v>22407.02</c:v>
                </c:pt>
                <c:pt idx="11">
                  <c:v>22650.59</c:v>
                </c:pt>
                <c:pt idx="12">
                  <c:v>22765.78</c:v>
                </c:pt>
                <c:pt idx="13">
                  <c:v>22909.99</c:v>
                </c:pt>
                <c:pt idx="14">
                  <c:v>23755.64</c:v>
                </c:pt>
                <c:pt idx="15">
                  <c:v>23972.65</c:v>
                </c:pt>
                <c:pt idx="16">
                  <c:v>24349.25</c:v>
                </c:pt>
                <c:pt idx="17">
                  <c:v>25434.47</c:v>
                </c:pt>
                <c:pt idx="18">
                  <c:v>26606.19</c:v>
                </c:pt>
                <c:pt idx="19">
                  <c:v>27493.99</c:v>
                </c:pt>
                <c:pt idx="20">
                  <c:v>28321.62</c:v>
                </c:pt>
                <c:pt idx="21">
                  <c:v>29275.08</c:v>
                </c:pt>
                <c:pt idx="22">
                  <c:v>29467.32</c:v>
                </c:pt>
                <c:pt idx="23">
                  <c:v>28965.89</c:v>
                </c:pt>
                <c:pt idx="24">
                  <c:v>30482.13</c:v>
                </c:pt>
                <c:pt idx="25">
                  <c:v>31344.84</c:v>
                </c:pt>
                <c:pt idx="26">
                  <c:v>31734.35</c:v>
                </c:pt>
              </c:numCache>
            </c:numRef>
          </c:yVal>
        </c:ser>
        <c:axId val="146019072"/>
        <c:axId val="146051840"/>
      </c:scatterChart>
      <c:valAx>
        <c:axId val="146019072"/>
        <c:scaling>
          <c:orientation val="minMax"/>
          <c:max val="2015"/>
          <c:min val="1970"/>
        </c:scaling>
        <c:axPos val="b"/>
        <c:numFmt formatCode="General" sourceLinked="1"/>
        <c:tickLblPos val="nextTo"/>
        <c:crossAx val="146051840"/>
        <c:crosses val="autoZero"/>
        <c:crossBetween val="midCat"/>
      </c:valAx>
      <c:valAx>
        <c:axId val="146051840"/>
        <c:scaling>
          <c:orientation val="minMax"/>
        </c:scaling>
        <c:axPos val="l"/>
        <c:majorGridlines/>
        <c:numFmt formatCode="#,##0.00" sourceLinked="1"/>
        <c:tickLblPos val="nextTo"/>
        <c:crossAx val="146019072"/>
        <c:crosses val="autoZero"/>
        <c:crossBetween val="midCat"/>
      </c:valAx>
    </c:plotArea>
    <c:legend>
      <c:legendPos val="r"/>
    </c:legend>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ja-JP"/>
  <c:style val="8"/>
  <c:chart>
    <c:plotArea>
      <c:layout/>
      <c:scatterChart>
        <c:scatterStyle val="lineMarker"/>
        <c:ser>
          <c:idx val="0"/>
          <c:order val="0"/>
          <c:xVal>
            <c:numRef>
              <c:f>世界のCO2排出量!$C$28:$C$32</c:f>
              <c:numCache>
                <c:formatCode>General</c:formatCode>
                <c:ptCount val="5"/>
                <c:pt idx="0">
                  <c:v>2008</c:v>
                </c:pt>
                <c:pt idx="1">
                  <c:v>2009</c:v>
                </c:pt>
                <c:pt idx="2">
                  <c:v>2010</c:v>
                </c:pt>
                <c:pt idx="3">
                  <c:v>2011</c:v>
                </c:pt>
                <c:pt idx="4">
                  <c:v>2012</c:v>
                </c:pt>
              </c:numCache>
            </c:numRef>
          </c:xVal>
          <c:yVal>
            <c:numRef>
              <c:f>世界のCO2排出量!$D$28:$D$32</c:f>
              <c:numCache>
                <c:formatCode>#,##0.00</c:formatCode>
                <c:ptCount val="5"/>
                <c:pt idx="0">
                  <c:v>29467.32</c:v>
                </c:pt>
                <c:pt idx="1">
                  <c:v>28965.89</c:v>
                </c:pt>
                <c:pt idx="2">
                  <c:v>30482.13</c:v>
                </c:pt>
                <c:pt idx="3">
                  <c:v>31344.84</c:v>
                </c:pt>
                <c:pt idx="4">
                  <c:v>31734.35</c:v>
                </c:pt>
              </c:numCache>
            </c:numRef>
          </c:yVal>
        </c:ser>
        <c:axId val="146208256"/>
        <c:axId val="146209792"/>
      </c:scatterChart>
      <c:valAx>
        <c:axId val="146208256"/>
        <c:scaling>
          <c:orientation val="minMax"/>
          <c:max val="2012"/>
          <c:min val="2008"/>
        </c:scaling>
        <c:axPos val="b"/>
        <c:numFmt formatCode="General" sourceLinked="1"/>
        <c:tickLblPos val="nextTo"/>
        <c:crossAx val="146209792"/>
        <c:crosses val="autoZero"/>
        <c:crossBetween val="midCat"/>
      </c:valAx>
      <c:valAx>
        <c:axId val="146209792"/>
        <c:scaling>
          <c:orientation val="minMax"/>
        </c:scaling>
        <c:axPos val="l"/>
        <c:majorGridlines/>
        <c:numFmt formatCode="#,##0.00" sourceLinked="1"/>
        <c:tickLblPos val="nextTo"/>
        <c:crossAx val="146208256"/>
        <c:crosses val="autoZero"/>
        <c:crossBetween val="midCat"/>
      </c:valAx>
    </c:plotArea>
    <c:legend>
      <c:legendPos val="r"/>
    </c:legend>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ja-JP"/>
  <c:style val="10"/>
  <c:chart>
    <c:plotArea>
      <c:layout/>
      <c:pieChart>
        <c:varyColors val="1"/>
        <c:ser>
          <c:idx val="0"/>
          <c:order val="0"/>
          <c:explosion val="25"/>
          <c:cat>
            <c:strRef>
              <c:f>世界のCO2排出量!$D$37:$D$176</c:f>
              <c:strCache>
                <c:ptCount val="140"/>
                <c:pt idx="0">
                  <c:v>中国</c:v>
                </c:pt>
                <c:pt idx="1">
                  <c:v>アメリカ</c:v>
                </c:pt>
                <c:pt idx="2">
                  <c:v>インド</c:v>
                </c:pt>
                <c:pt idx="3">
                  <c:v>ロシア</c:v>
                </c:pt>
                <c:pt idx="4">
                  <c:v>日本</c:v>
                </c:pt>
                <c:pt idx="5">
                  <c:v>ドイツ</c:v>
                </c:pt>
                <c:pt idx="6">
                  <c:v>韓国</c:v>
                </c:pt>
                <c:pt idx="7">
                  <c:v>カナダ</c:v>
                </c:pt>
                <c:pt idx="8">
                  <c:v>イラン</c:v>
                </c:pt>
                <c:pt idx="9">
                  <c:v>サウジアラビア</c:v>
                </c:pt>
                <c:pt idx="10">
                  <c:v>イギリス</c:v>
                </c:pt>
                <c:pt idx="11">
                  <c:v>ブラジル</c:v>
                </c:pt>
                <c:pt idx="12">
                  <c:v>メキシコ</c:v>
                </c:pt>
                <c:pt idx="13">
                  <c:v>インドネシア</c:v>
                </c:pt>
                <c:pt idx="14">
                  <c:v>オーストラリア</c:v>
                </c:pt>
                <c:pt idx="15">
                  <c:v>南アフリカ</c:v>
                </c:pt>
                <c:pt idx="16">
                  <c:v>イタリア</c:v>
                </c:pt>
                <c:pt idx="17">
                  <c:v>フランス</c:v>
                </c:pt>
                <c:pt idx="18">
                  <c:v>トルコ</c:v>
                </c:pt>
                <c:pt idx="19">
                  <c:v>ポーランド</c:v>
                </c:pt>
                <c:pt idx="20">
                  <c:v>ウクライナ</c:v>
                </c:pt>
                <c:pt idx="21">
                  <c:v>スペイン</c:v>
                </c:pt>
                <c:pt idx="22">
                  <c:v>タイ</c:v>
                </c:pt>
                <c:pt idx="23">
                  <c:v>台湾</c:v>
                </c:pt>
                <c:pt idx="24">
                  <c:v>カザフスタン</c:v>
                </c:pt>
                <c:pt idx="25">
                  <c:v>エジプト</c:v>
                </c:pt>
                <c:pt idx="26">
                  <c:v>マレーシア</c:v>
                </c:pt>
                <c:pt idx="27">
                  <c:v>アルゼンチン</c:v>
                </c:pt>
                <c:pt idx="28">
                  <c:v>ベネズエラ</c:v>
                </c:pt>
                <c:pt idx="29">
                  <c:v>オランダ</c:v>
                </c:pt>
                <c:pt idx="30">
                  <c:v>アラブ首長国連邦</c:v>
                </c:pt>
                <c:pt idx="31">
                  <c:v>ベトナム</c:v>
                </c:pt>
                <c:pt idx="32">
                  <c:v>パキスタン</c:v>
                </c:pt>
                <c:pt idx="33">
                  <c:v>イラク</c:v>
                </c:pt>
                <c:pt idx="34">
                  <c:v>アルジェリア</c:v>
                </c:pt>
                <c:pt idx="35">
                  <c:v>ウズベキスタン</c:v>
                </c:pt>
                <c:pt idx="36">
                  <c:v>チェコ</c:v>
                </c:pt>
                <c:pt idx="37">
                  <c:v>ベルギー</c:v>
                </c:pt>
                <c:pt idx="38">
                  <c:v>クウェート</c:v>
                </c:pt>
                <c:pt idx="39">
                  <c:v>フィリピン</c:v>
                </c:pt>
                <c:pt idx="40">
                  <c:v>ルーマニア</c:v>
                </c:pt>
                <c:pt idx="41">
                  <c:v>チリ</c:v>
                </c:pt>
                <c:pt idx="42">
                  <c:v>ギリシャ</c:v>
                </c:pt>
                <c:pt idx="43">
                  <c:v>カタール</c:v>
                </c:pt>
                <c:pt idx="44">
                  <c:v>イスラエル</c:v>
                </c:pt>
                <c:pt idx="45">
                  <c:v>ベラルーシ</c:v>
                </c:pt>
                <c:pt idx="46">
                  <c:v>オマーン</c:v>
                </c:pt>
                <c:pt idx="47">
                  <c:v>コロンビア</c:v>
                </c:pt>
                <c:pt idx="48">
                  <c:v>オーストリア</c:v>
                </c:pt>
                <c:pt idx="49">
                  <c:v>ナイジェリア</c:v>
                </c:pt>
                <c:pt idx="50">
                  <c:v>トルクメニスタン</c:v>
                </c:pt>
                <c:pt idx="51">
                  <c:v>バングラディッシュ</c:v>
                </c:pt>
                <c:pt idx="52">
                  <c:v>モロッコ</c:v>
                </c:pt>
                <c:pt idx="53">
                  <c:v>シンガポール</c:v>
                </c:pt>
                <c:pt idx="54">
                  <c:v>フィンランド</c:v>
                </c:pt>
                <c:pt idx="55">
                  <c:v>ポルトガル</c:v>
                </c:pt>
                <c:pt idx="56">
                  <c:v>ペルー</c:v>
                </c:pt>
                <c:pt idx="57">
                  <c:v>北朝鮮</c:v>
                </c:pt>
                <c:pt idx="58">
                  <c:v>香港</c:v>
                </c:pt>
                <c:pt idx="59">
                  <c:v>ブルガリア</c:v>
                </c:pt>
                <c:pt idx="60">
                  <c:v>リビア</c:v>
                </c:pt>
                <c:pt idx="61">
                  <c:v>セルビア</c:v>
                </c:pt>
                <c:pt idx="62">
                  <c:v>ハンガリー</c:v>
                </c:pt>
                <c:pt idx="63">
                  <c:v>スイス</c:v>
                </c:pt>
                <c:pt idx="64">
                  <c:v>スウェーデン</c:v>
                </c:pt>
                <c:pt idx="65">
                  <c:v>シリア</c:v>
                </c:pt>
                <c:pt idx="66">
                  <c:v>デンマーク</c:v>
                </c:pt>
                <c:pt idx="67">
                  <c:v>トリニダード・トバゴ</c:v>
                </c:pt>
                <c:pt idx="68">
                  <c:v>ノルウェー</c:v>
                </c:pt>
                <c:pt idx="69">
                  <c:v>アイルランド</c:v>
                </c:pt>
                <c:pt idx="70">
                  <c:v>エクアドル</c:v>
                </c:pt>
                <c:pt idx="71">
                  <c:v>ニュージーランド</c:v>
                </c:pt>
                <c:pt idx="72">
                  <c:v>スロバキア</c:v>
                </c:pt>
                <c:pt idx="73">
                  <c:v>アゼルバイジャン</c:v>
                </c:pt>
                <c:pt idx="74">
                  <c:v>キューバ</c:v>
                </c:pt>
                <c:pt idx="75">
                  <c:v>バーレーン</c:v>
                </c:pt>
                <c:pt idx="76">
                  <c:v>チュニジア</c:v>
                </c:pt>
                <c:pt idx="77">
                  <c:v>ヨルダン</c:v>
                </c:pt>
                <c:pt idx="78">
                  <c:v>ボスニア・ヘルツェゴビナ</c:v>
                </c:pt>
                <c:pt idx="79">
                  <c:v>レバノン</c:v>
                </c:pt>
                <c:pt idx="80">
                  <c:v>イエメン</c:v>
                </c:pt>
                <c:pt idx="81">
                  <c:v>ドミニカ共和国</c:v>
                </c:pt>
                <c:pt idx="82">
                  <c:v>クロアチア</c:v>
                </c:pt>
                <c:pt idx="83">
                  <c:v>アンゴラ</c:v>
                </c:pt>
                <c:pt idx="84">
                  <c:v>エストニア</c:v>
                </c:pt>
                <c:pt idx="85">
                  <c:v>ボリビア</c:v>
                </c:pt>
                <c:pt idx="86">
                  <c:v>スリランカ</c:v>
                </c:pt>
                <c:pt idx="87">
                  <c:v>スロベニア</c:v>
                </c:pt>
                <c:pt idx="88">
                  <c:v>スーダン</c:v>
                </c:pt>
                <c:pt idx="89">
                  <c:v>モンゴル</c:v>
                </c:pt>
                <c:pt idx="90">
                  <c:v>リトアニア</c:v>
                </c:pt>
                <c:pt idx="91">
                  <c:v>ガーナ</c:v>
                </c:pt>
                <c:pt idx="92">
                  <c:v>ミャンマー</c:v>
                </c:pt>
                <c:pt idx="93">
                  <c:v>ケニア</c:v>
                </c:pt>
                <c:pt idx="94">
                  <c:v>グアテマラ</c:v>
                </c:pt>
                <c:pt idx="95">
                  <c:v>ルクセンブルグ</c:v>
                </c:pt>
                <c:pt idx="96">
                  <c:v>ジンバブエ</c:v>
                </c:pt>
                <c:pt idx="97">
                  <c:v>パナマ</c:v>
                </c:pt>
                <c:pt idx="98">
                  <c:v>キルギス</c:v>
                </c:pt>
                <c:pt idx="99">
                  <c:v>タンザニア</c:v>
                </c:pt>
                <c:pt idx="100">
                  <c:v>マケドニア</c:v>
                </c:pt>
                <c:pt idx="101">
                  <c:v>ブルネイ</c:v>
                </c:pt>
                <c:pt idx="102">
                  <c:v>ウルグアイ</c:v>
                </c:pt>
                <c:pt idx="103">
                  <c:v>ホンデュラス</c:v>
                </c:pt>
                <c:pt idx="104">
                  <c:v>コソボ</c:v>
                </c:pt>
                <c:pt idx="105">
                  <c:v>エチオピア</c:v>
                </c:pt>
                <c:pt idx="106">
                  <c:v>コートジボアール</c:v>
                </c:pt>
                <c:pt idx="107">
                  <c:v>モルドバ</c:v>
                </c:pt>
                <c:pt idx="108">
                  <c:v>ジャマイカ</c:v>
                </c:pt>
                <c:pt idx="109">
                  <c:v>ラトビア</c:v>
                </c:pt>
                <c:pt idx="110">
                  <c:v>グルジア</c:v>
                </c:pt>
                <c:pt idx="111">
                  <c:v>コスタリカ</c:v>
                </c:pt>
                <c:pt idx="112">
                  <c:v>キプロス</c:v>
                </c:pt>
                <c:pt idx="113">
                  <c:v>エルサルバドル</c:v>
                </c:pt>
                <c:pt idx="114">
                  <c:v>セネガル</c:v>
                </c:pt>
                <c:pt idx="115">
                  <c:v>アルメニア</c:v>
                </c:pt>
                <c:pt idx="116">
                  <c:v>カメルーン</c:v>
                </c:pt>
                <c:pt idx="117">
                  <c:v>パラグアイ</c:v>
                </c:pt>
                <c:pt idx="118">
                  <c:v>ベナン</c:v>
                </c:pt>
                <c:pt idx="119">
                  <c:v>ネパール</c:v>
                </c:pt>
                <c:pt idx="120">
                  <c:v>蘭領アンティル</c:v>
                </c:pt>
                <c:pt idx="121">
                  <c:v>ボツワナ</c:v>
                </c:pt>
                <c:pt idx="122">
                  <c:v>ニカラグア</c:v>
                </c:pt>
                <c:pt idx="123">
                  <c:v>カンボジア</c:v>
                </c:pt>
                <c:pt idx="124">
                  <c:v>アルバニア</c:v>
                </c:pt>
                <c:pt idx="125">
                  <c:v>モーリシャス</c:v>
                </c:pt>
                <c:pt idx="126">
                  <c:v>ナミビア</c:v>
                </c:pt>
                <c:pt idx="127">
                  <c:v>ザンビア</c:v>
                </c:pt>
                <c:pt idx="128">
                  <c:v>タジキスタン</c:v>
                </c:pt>
                <c:pt idx="129">
                  <c:v>モザンビーク</c:v>
                </c:pt>
                <c:pt idx="130">
                  <c:v>マルタ</c:v>
                </c:pt>
                <c:pt idx="131">
                  <c:v>ガボン</c:v>
                </c:pt>
                <c:pt idx="132">
                  <c:v>コンゴ民主共和国</c:v>
                </c:pt>
                <c:pt idx="133">
                  <c:v>モンテネグロ</c:v>
                </c:pt>
                <c:pt idx="134">
                  <c:v>コンゴ共和国</c:v>
                </c:pt>
                <c:pt idx="135">
                  <c:v>ハイチ</c:v>
                </c:pt>
                <c:pt idx="136">
                  <c:v>アイスランド</c:v>
                </c:pt>
                <c:pt idx="137">
                  <c:v>トーゴ</c:v>
                </c:pt>
                <c:pt idx="138">
                  <c:v>エリトリア</c:v>
                </c:pt>
                <c:pt idx="139">
                  <c:v>ジブラルタル</c:v>
                </c:pt>
              </c:strCache>
            </c:strRef>
          </c:cat>
          <c:val>
            <c:numRef>
              <c:f>世界のCO2排出量!$E$37:$E$176</c:f>
              <c:numCache>
                <c:formatCode>#,##0.00</c:formatCode>
                <c:ptCount val="140"/>
                <c:pt idx="0">
                  <c:v>8205.86</c:v>
                </c:pt>
                <c:pt idx="1">
                  <c:v>5074.1400000000003</c:v>
                </c:pt>
                <c:pt idx="2">
                  <c:v>1954.02</c:v>
                </c:pt>
                <c:pt idx="3">
                  <c:v>1659.03</c:v>
                </c:pt>
                <c:pt idx="4">
                  <c:v>1223.3</c:v>
                </c:pt>
                <c:pt idx="5" formatCode="General">
                  <c:v>755.27</c:v>
                </c:pt>
                <c:pt idx="6" formatCode="General">
                  <c:v>592.91999999999996</c:v>
                </c:pt>
                <c:pt idx="7" formatCode="General">
                  <c:v>533.74</c:v>
                </c:pt>
                <c:pt idx="8" formatCode="General">
                  <c:v>532.15</c:v>
                </c:pt>
                <c:pt idx="9" formatCode="General">
                  <c:v>458.8</c:v>
                </c:pt>
                <c:pt idx="10" formatCode="General">
                  <c:v>457.45</c:v>
                </c:pt>
                <c:pt idx="11" formatCode="General">
                  <c:v>440.24</c:v>
                </c:pt>
                <c:pt idx="12" formatCode="General">
                  <c:v>435.79</c:v>
                </c:pt>
                <c:pt idx="13" formatCode="General">
                  <c:v>435.48</c:v>
                </c:pt>
                <c:pt idx="14" formatCode="General">
                  <c:v>386.27</c:v>
                </c:pt>
                <c:pt idx="15" formatCode="General">
                  <c:v>376.12</c:v>
                </c:pt>
                <c:pt idx="16" formatCode="General">
                  <c:v>374.77</c:v>
                </c:pt>
                <c:pt idx="17" formatCode="General">
                  <c:v>333.89</c:v>
                </c:pt>
                <c:pt idx="18" formatCode="General">
                  <c:v>302.38</c:v>
                </c:pt>
                <c:pt idx="19" formatCode="General">
                  <c:v>293.77</c:v>
                </c:pt>
                <c:pt idx="20" formatCode="General">
                  <c:v>281.07</c:v>
                </c:pt>
                <c:pt idx="21" formatCode="General">
                  <c:v>266.58</c:v>
                </c:pt>
                <c:pt idx="22" formatCode="General">
                  <c:v>256.64999999999998</c:v>
                </c:pt>
                <c:pt idx="23" formatCode="General">
                  <c:v>256.61</c:v>
                </c:pt>
                <c:pt idx="24" formatCode="General">
                  <c:v>225.78</c:v>
                </c:pt>
                <c:pt idx="25" formatCode="General">
                  <c:v>196.85</c:v>
                </c:pt>
                <c:pt idx="26" formatCode="General">
                  <c:v>195.89</c:v>
                </c:pt>
                <c:pt idx="27" formatCode="General">
                  <c:v>188.51</c:v>
                </c:pt>
                <c:pt idx="28" formatCode="General">
                  <c:v>178.28</c:v>
                </c:pt>
                <c:pt idx="29" formatCode="General">
                  <c:v>173.77</c:v>
                </c:pt>
                <c:pt idx="30" formatCode="General">
                  <c:v>170.97</c:v>
                </c:pt>
                <c:pt idx="31" formatCode="General">
                  <c:v>142.85</c:v>
                </c:pt>
                <c:pt idx="32" formatCode="General">
                  <c:v>137.44</c:v>
                </c:pt>
                <c:pt idx="33" formatCode="General">
                  <c:v>118.98</c:v>
                </c:pt>
                <c:pt idx="34" formatCode="General">
                  <c:v>114.35</c:v>
                </c:pt>
                <c:pt idx="35" formatCode="General">
                  <c:v>111.14</c:v>
                </c:pt>
                <c:pt idx="36" formatCode="General">
                  <c:v>107.77</c:v>
                </c:pt>
                <c:pt idx="37" formatCode="General">
                  <c:v>104.56</c:v>
                </c:pt>
                <c:pt idx="38" formatCode="General">
                  <c:v>91.26</c:v>
                </c:pt>
                <c:pt idx="39" formatCode="General">
                  <c:v>79.459999999999994</c:v>
                </c:pt>
                <c:pt idx="40" formatCode="General">
                  <c:v>78.97</c:v>
                </c:pt>
                <c:pt idx="41" formatCode="General">
                  <c:v>77.77</c:v>
                </c:pt>
                <c:pt idx="42" formatCode="General">
                  <c:v>77.510000000000005</c:v>
                </c:pt>
                <c:pt idx="43" formatCode="General">
                  <c:v>75.78</c:v>
                </c:pt>
                <c:pt idx="44" formatCode="General">
                  <c:v>73.27</c:v>
                </c:pt>
                <c:pt idx="45" formatCode="General">
                  <c:v>71.12</c:v>
                </c:pt>
                <c:pt idx="46" formatCode="General">
                  <c:v>67.63</c:v>
                </c:pt>
                <c:pt idx="47" formatCode="General">
                  <c:v>67.349999999999994</c:v>
                </c:pt>
                <c:pt idx="48" formatCode="General">
                  <c:v>64.73</c:v>
                </c:pt>
                <c:pt idx="49" formatCode="General">
                  <c:v>64.56</c:v>
                </c:pt>
                <c:pt idx="50" formatCode="General">
                  <c:v>63.82</c:v>
                </c:pt>
                <c:pt idx="51" formatCode="General">
                  <c:v>59.55</c:v>
                </c:pt>
                <c:pt idx="52" formatCode="General">
                  <c:v>51.84</c:v>
                </c:pt>
                <c:pt idx="53" formatCode="General">
                  <c:v>49.75</c:v>
                </c:pt>
                <c:pt idx="54" formatCode="General">
                  <c:v>49.41</c:v>
                </c:pt>
                <c:pt idx="55" formatCode="General">
                  <c:v>45.89</c:v>
                </c:pt>
                <c:pt idx="56" formatCode="General">
                  <c:v>45.82</c:v>
                </c:pt>
                <c:pt idx="57" formatCode="General">
                  <c:v>45.42</c:v>
                </c:pt>
                <c:pt idx="58" formatCode="General">
                  <c:v>44.99</c:v>
                </c:pt>
                <c:pt idx="59" formatCode="General">
                  <c:v>44.3</c:v>
                </c:pt>
                <c:pt idx="60" formatCode="General">
                  <c:v>44.2</c:v>
                </c:pt>
                <c:pt idx="61" formatCode="General">
                  <c:v>44.09</c:v>
                </c:pt>
                <c:pt idx="62" formatCode="General">
                  <c:v>43.55</c:v>
                </c:pt>
                <c:pt idx="63" formatCode="General">
                  <c:v>41.26</c:v>
                </c:pt>
                <c:pt idx="64" formatCode="General">
                  <c:v>40.42</c:v>
                </c:pt>
                <c:pt idx="65" formatCode="General">
                  <c:v>40.049999999999997</c:v>
                </c:pt>
                <c:pt idx="66" formatCode="General">
                  <c:v>37.130000000000003</c:v>
                </c:pt>
                <c:pt idx="67" formatCode="General">
                  <c:v>37.090000000000003</c:v>
                </c:pt>
                <c:pt idx="68" formatCode="General">
                  <c:v>36.19</c:v>
                </c:pt>
                <c:pt idx="69" formatCode="General">
                  <c:v>35.549999999999997</c:v>
                </c:pt>
                <c:pt idx="70" formatCode="General">
                  <c:v>33.1</c:v>
                </c:pt>
                <c:pt idx="71" formatCode="General">
                  <c:v>32.14</c:v>
                </c:pt>
                <c:pt idx="72" formatCode="General">
                  <c:v>31.88</c:v>
                </c:pt>
                <c:pt idx="73" formatCode="General">
                  <c:v>29.27</c:v>
                </c:pt>
                <c:pt idx="74" formatCode="General">
                  <c:v>28.82</c:v>
                </c:pt>
                <c:pt idx="75" formatCode="General">
                  <c:v>28.81</c:v>
                </c:pt>
                <c:pt idx="76" formatCode="General">
                  <c:v>23.04</c:v>
                </c:pt>
                <c:pt idx="77" formatCode="General">
                  <c:v>21.7</c:v>
                </c:pt>
                <c:pt idx="78" formatCode="General">
                  <c:v>21.22</c:v>
                </c:pt>
                <c:pt idx="79" formatCode="General">
                  <c:v>21.03</c:v>
                </c:pt>
                <c:pt idx="80" formatCode="General">
                  <c:v>19.97</c:v>
                </c:pt>
                <c:pt idx="81" formatCode="General">
                  <c:v>19.809999999999999</c:v>
                </c:pt>
                <c:pt idx="82" formatCode="General">
                  <c:v>17.190000000000001</c:v>
                </c:pt>
                <c:pt idx="83" formatCode="General">
                  <c:v>16.46</c:v>
                </c:pt>
                <c:pt idx="84" formatCode="General">
                  <c:v>16.350000000000001</c:v>
                </c:pt>
                <c:pt idx="85" formatCode="General">
                  <c:v>16.32</c:v>
                </c:pt>
                <c:pt idx="86" formatCode="General">
                  <c:v>15.86</c:v>
                </c:pt>
                <c:pt idx="87" formatCode="General">
                  <c:v>14.63</c:v>
                </c:pt>
                <c:pt idx="88" formatCode="General">
                  <c:v>14.46</c:v>
                </c:pt>
                <c:pt idx="89" formatCode="General">
                  <c:v>14.22</c:v>
                </c:pt>
                <c:pt idx="90" formatCode="General">
                  <c:v>13.33</c:v>
                </c:pt>
                <c:pt idx="91" formatCode="General">
                  <c:v>12.81</c:v>
                </c:pt>
                <c:pt idx="92" formatCode="General">
                  <c:v>11.65</c:v>
                </c:pt>
                <c:pt idx="93" formatCode="General">
                  <c:v>10.64</c:v>
                </c:pt>
                <c:pt idx="94" formatCode="General">
                  <c:v>10.49</c:v>
                </c:pt>
                <c:pt idx="95" formatCode="General">
                  <c:v>10.220000000000001</c:v>
                </c:pt>
                <c:pt idx="96" formatCode="General">
                  <c:v>9.98</c:v>
                </c:pt>
                <c:pt idx="97" formatCode="General">
                  <c:v>9.8800000000000008</c:v>
                </c:pt>
                <c:pt idx="98" formatCode="General">
                  <c:v>9.51</c:v>
                </c:pt>
                <c:pt idx="99" formatCode="General">
                  <c:v>8.89</c:v>
                </c:pt>
                <c:pt idx="100" formatCode="General">
                  <c:v>8.69</c:v>
                </c:pt>
                <c:pt idx="101" formatCode="General">
                  <c:v>8.4</c:v>
                </c:pt>
                <c:pt idx="102" formatCode="General">
                  <c:v>8.39</c:v>
                </c:pt>
                <c:pt idx="103" formatCode="General">
                  <c:v>8.16</c:v>
                </c:pt>
                <c:pt idx="104" formatCode="General">
                  <c:v>8</c:v>
                </c:pt>
                <c:pt idx="105" formatCode="General">
                  <c:v>7.93</c:v>
                </c:pt>
                <c:pt idx="106" formatCode="General">
                  <c:v>7.83</c:v>
                </c:pt>
                <c:pt idx="107" formatCode="General">
                  <c:v>7.62</c:v>
                </c:pt>
                <c:pt idx="108" formatCode="General">
                  <c:v>7.09</c:v>
                </c:pt>
                <c:pt idx="109" formatCode="General">
                  <c:v>7.01</c:v>
                </c:pt>
                <c:pt idx="110" formatCode="General">
                  <c:v>6.81</c:v>
                </c:pt>
                <c:pt idx="111" formatCode="General">
                  <c:v>6.75</c:v>
                </c:pt>
                <c:pt idx="112" formatCode="General">
                  <c:v>6.46</c:v>
                </c:pt>
                <c:pt idx="113" formatCode="General">
                  <c:v>6.15</c:v>
                </c:pt>
                <c:pt idx="114" formatCode="General">
                  <c:v>5.64</c:v>
                </c:pt>
                <c:pt idx="115" formatCode="General">
                  <c:v>5.42</c:v>
                </c:pt>
                <c:pt idx="116" formatCode="General">
                  <c:v>5.42</c:v>
                </c:pt>
                <c:pt idx="117" formatCode="General">
                  <c:v>5.0599999999999996</c:v>
                </c:pt>
                <c:pt idx="118" formatCode="General">
                  <c:v>4.95</c:v>
                </c:pt>
                <c:pt idx="119" formatCode="General">
                  <c:v>4.8899999999999997</c:v>
                </c:pt>
                <c:pt idx="120" formatCode="General">
                  <c:v>4.7699999999999996</c:v>
                </c:pt>
                <c:pt idx="121" formatCode="General">
                  <c:v>4.47</c:v>
                </c:pt>
                <c:pt idx="122" formatCode="General">
                  <c:v>4.3</c:v>
                </c:pt>
                <c:pt idx="123" formatCode="General">
                  <c:v>4.17</c:v>
                </c:pt>
                <c:pt idx="124" formatCode="General">
                  <c:v>3.83</c:v>
                </c:pt>
                <c:pt idx="125" formatCode="General">
                  <c:v>3.69</c:v>
                </c:pt>
                <c:pt idx="126" formatCode="General">
                  <c:v>3.18</c:v>
                </c:pt>
                <c:pt idx="127" formatCode="General">
                  <c:v>2.76</c:v>
                </c:pt>
                <c:pt idx="128" formatCode="General">
                  <c:v>2.74</c:v>
                </c:pt>
                <c:pt idx="129" formatCode="General">
                  <c:v>2.6</c:v>
                </c:pt>
                <c:pt idx="130" formatCode="General">
                  <c:v>2.52</c:v>
                </c:pt>
                <c:pt idx="131" formatCode="General">
                  <c:v>2.4700000000000002</c:v>
                </c:pt>
                <c:pt idx="132" formatCode="General">
                  <c:v>2.42</c:v>
                </c:pt>
                <c:pt idx="133" formatCode="General">
                  <c:v>2.2999999999999998</c:v>
                </c:pt>
                <c:pt idx="134" formatCode="General">
                  <c:v>2.1800000000000002</c:v>
                </c:pt>
                <c:pt idx="135" formatCode="General">
                  <c:v>2.0699999999999998</c:v>
                </c:pt>
                <c:pt idx="136" formatCode="General">
                  <c:v>1.84</c:v>
                </c:pt>
                <c:pt idx="137" formatCode="General">
                  <c:v>1.62</c:v>
                </c:pt>
                <c:pt idx="138" formatCode="General">
                  <c:v>0.54</c:v>
                </c:pt>
                <c:pt idx="139" formatCode="General">
                  <c:v>0.53</c:v>
                </c:pt>
              </c:numCache>
            </c:numRef>
          </c:val>
        </c:ser>
        <c:firstSliceAng val="0"/>
      </c:pieChart>
    </c:plotArea>
    <c:plotVisOnly val="1"/>
    <c:dispBlanksAs val="zero"/>
  </c:chart>
  <c:printSettings>
    <c:headerFooter/>
    <c:pageMargins b="0.75000000000000056" l="0.70000000000000051" r="0.70000000000000051" t="0.75000000000000056" header="0.30000000000000027" footer="0.30000000000000027"/>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ja-JP"/>
  <c:style val="10"/>
  <c:chart>
    <c:autoTitleDeleted val="1"/>
    <c:plotArea>
      <c:layout/>
      <c:pieChart>
        <c:varyColors val="1"/>
        <c:ser>
          <c:idx val="0"/>
          <c:order val="0"/>
          <c:dLbls>
            <c:dLbl>
              <c:idx val="0"/>
              <c:layout>
                <c:manualLayout>
                  <c:x val="-0.22524365177244432"/>
                  <c:y val="5.6071382005974856E-2"/>
                </c:manualLayout>
              </c:layout>
              <c:showCatName val="1"/>
              <c:showPercent val="1"/>
              <c:extLst>
                <c:ext xmlns:c15="http://schemas.microsoft.com/office/drawing/2012/chart" uri="{CE6537A1-D6FC-4f65-9D91-7224C49458BB}"/>
              </c:extLst>
            </c:dLbl>
            <c:dLbl>
              <c:idx val="1"/>
              <c:layout>
                <c:manualLayout>
                  <c:x val="0.14147505658178286"/>
                  <c:y val="-0.23075548601781173"/>
                </c:manualLayout>
              </c:layout>
              <c:showCatName val="1"/>
              <c:showPercent val="1"/>
              <c:extLst>
                <c:ext xmlns:c15="http://schemas.microsoft.com/office/drawing/2012/chart" uri="{CE6537A1-D6FC-4f65-9D91-7224C49458BB}"/>
              </c:extLst>
            </c:dLbl>
            <c:dLbl>
              <c:idx val="4"/>
              <c:layout>
                <c:manualLayout>
                  <c:x val="0.14899354448163882"/>
                  <c:y val="0.11863766489232035"/>
                </c:manualLayout>
              </c:layout>
              <c:showCatName val="1"/>
              <c:showPercent val="1"/>
              <c:extLst>
                <c:ext xmlns:c15="http://schemas.microsoft.com/office/drawing/2012/chart" uri="{CE6537A1-D6FC-4f65-9D91-7224C49458BB}"/>
              </c:extLst>
            </c:dLbl>
            <c:spPr>
              <a:noFill/>
              <a:ln>
                <a:noFill/>
              </a:ln>
              <a:effectLst/>
            </c:spPr>
            <c:txPr>
              <a:bodyPr/>
              <a:lstStyle/>
              <a:p>
                <a:pPr>
                  <a:defRPr sz="1400" baseline="0">
                    <a:ea typeface="HGP創英角ﾎﾟｯﾌﾟ体" pitchFamily="50" charset="-128"/>
                  </a:defRPr>
                </a:pPr>
                <a:endParaRPr lang="ja-JP"/>
              </a:p>
            </c:txPr>
            <c:showCatName val="1"/>
            <c:showPercent val="1"/>
            <c:showLeaderLines val="1"/>
            <c:extLst>
              <c:ext xmlns:c15="http://schemas.microsoft.com/office/drawing/2012/chart" uri="{CE6537A1-D6FC-4f65-9D91-7224C49458BB}"/>
            </c:extLst>
          </c:dLbls>
          <c:cat>
            <c:strRef>
              <c:f>京都議定書最終合計!$C$20:$C$27</c:f>
              <c:strCache>
                <c:ptCount val="8"/>
                <c:pt idx="0">
                  <c:v>チェコ</c:v>
                </c:pt>
                <c:pt idx="1">
                  <c:v>ウクライナ</c:v>
                </c:pt>
                <c:pt idx="2">
                  <c:v>ポーランド</c:v>
                </c:pt>
                <c:pt idx="3">
                  <c:v>ラトビア</c:v>
                </c:pt>
                <c:pt idx="4">
                  <c:v>中国</c:v>
                </c:pt>
                <c:pt idx="5">
                  <c:v>ブラジル</c:v>
                </c:pt>
                <c:pt idx="6">
                  <c:v>韓国</c:v>
                </c:pt>
                <c:pt idx="7">
                  <c:v>メキシコ</c:v>
                </c:pt>
              </c:strCache>
            </c:strRef>
          </c:cat>
          <c:val>
            <c:numRef>
              <c:f>京都議定書最終合計!$D$20:$D$27</c:f>
              <c:numCache>
                <c:formatCode>General</c:formatCode>
                <c:ptCount val="8"/>
                <c:pt idx="0">
                  <c:v>41</c:v>
                </c:pt>
                <c:pt idx="1">
                  <c:v>31</c:v>
                </c:pt>
                <c:pt idx="2">
                  <c:v>4</c:v>
                </c:pt>
                <c:pt idx="3">
                  <c:v>2</c:v>
                </c:pt>
                <c:pt idx="4">
                  <c:v>11</c:v>
                </c:pt>
                <c:pt idx="5">
                  <c:v>8</c:v>
                </c:pt>
                <c:pt idx="6">
                  <c:v>2</c:v>
                </c:pt>
                <c:pt idx="7">
                  <c:v>1</c:v>
                </c:pt>
              </c:numCache>
            </c:numRef>
          </c:val>
        </c:ser>
        <c:dLbls>
          <c:showCatName val="1"/>
          <c:showPercent val="1"/>
        </c:dLbls>
        <c:firstSliceAng val="0"/>
      </c:pieChart>
    </c:plotArea>
    <c:plotVisOnly val="1"/>
    <c:dispBlanksAs val="zero"/>
  </c:chart>
  <c:printSettings>
    <c:headerFooter/>
    <c:pageMargins b="0.75000000000000078" l="0.70000000000000062" r="0.70000000000000062" t="0.750000000000000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196850393700889E-2"/>
          <c:y val="7.4548702245552628E-2"/>
          <c:w val="0.67863648293963263"/>
          <c:h val="0.8326195683872849"/>
        </c:manualLayout>
      </c:layout>
      <c:scatterChart>
        <c:scatterStyle val="smoothMarker"/>
        <c:ser>
          <c:idx val="0"/>
          <c:order val="0"/>
          <c:yVal>
            <c:numRef>
              <c:f>国内CO2排出量の推移と最終エネルギー消費量の関係!$J$3:$J$25</c:f>
              <c:numCache>
                <c:formatCode>#,##0</c:formatCode>
                <c:ptCount val="23"/>
                <c:pt idx="0">
                  <c:v>1141</c:v>
                </c:pt>
                <c:pt idx="1">
                  <c:v>1150</c:v>
                </c:pt>
                <c:pt idx="2">
                  <c:v>1159</c:v>
                </c:pt>
                <c:pt idx="3">
                  <c:v>1151</c:v>
                </c:pt>
                <c:pt idx="4">
                  <c:v>1211</c:v>
                </c:pt>
                <c:pt idx="5">
                  <c:v>1224</c:v>
                </c:pt>
                <c:pt idx="6">
                  <c:v>1237</c:v>
                </c:pt>
                <c:pt idx="7">
                  <c:v>1231</c:v>
                </c:pt>
                <c:pt idx="8">
                  <c:v>1196</c:v>
                </c:pt>
                <c:pt idx="9">
                  <c:v>1231</c:v>
                </c:pt>
                <c:pt idx="10">
                  <c:v>1251</c:v>
                </c:pt>
                <c:pt idx="11">
                  <c:v>1236</c:v>
                </c:pt>
                <c:pt idx="12">
                  <c:v>1273</c:v>
                </c:pt>
                <c:pt idx="13">
                  <c:v>1279</c:v>
                </c:pt>
                <c:pt idx="14">
                  <c:v>1278</c:v>
                </c:pt>
                <c:pt idx="15">
                  <c:v>1282</c:v>
                </c:pt>
                <c:pt idx="16">
                  <c:v>1263</c:v>
                </c:pt>
                <c:pt idx="17">
                  <c:v>1296</c:v>
                </c:pt>
                <c:pt idx="18">
                  <c:v>1214</c:v>
                </c:pt>
                <c:pt idx="19">
                  <c:v>1141</c:v>
                </c:pt>
                <c:pt idx="20">
                  <c:v>1191</c:v>
                </c:pt>
                <c:pt idx="21">
                  <c:v>1241</c:v>
                </c:pt>
                <c:pt idx="22">
                  <c:v>1276</c:v>
                </c:pt>
              </c:numCache>
            </c:numRef>
          </c:yVal>
          <c:smooth val="1"/>
        </c:ser>
        <c:axId val="148540800"/>
        <c:axId val="148605952"/>
      </c:scatterChart>
      <c:valAx>
        <c:axId val="148540800"/>
        <c:scaling>
          <c:orientation val="minMax"/>
        </c:scaling>
        <c:axPos val="b"/>
        <c:tickLblPos val="nextTo"/>
        <c:crossAx val="148605952"/>
        <c:crosses val="autoZero"/>
        <c:crossBetween val="midCat"/>
      </c:valAx>
      <c:valAx>
        <c:axId val="148605952"/>
        <c:scaling>
          <c:orientation val="minMax"/>
        </c:scaling>
        <c:axPos val="l"/>
        <c:majorGridlines/>
        <c:numFmt formatCode="#,##0" sourceLinked="1"/>
        <c:tickLblPos val="nextTo"/>
        <c:crossAx val="148540800"/>
        <c:crosses val="autoZero"/>
        <c:crossBetween val="midCat"/>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1344685039370093"/>
          <c:y val="1.8534608003156781E-2"/>
          <c:w val="0.67227537182852204"/>
          <c:h val="0.89019233643630535"/>
        </c:manualLayout>
      </c:layout>
      <c:scatterChart>
        <c:scatterStyle val="smoothMarker"/>
        <c:ser>
          <c:idx val="0"/>
          <c:order val="0"/>
          <c:spPr>
            <a:ln>
              <a:solidFill>
                <a:srgbClr val="FFC000"/>
              </a:solidFill>
            </a:ln>
          </c:spPr>
          <c:marker>
            <c:spPr>
              <a:ln>
                <a:solidFill>
                  <a:srgbClr val="FFC000"/>
                </a:solidFill>
              </a:ln>
            </c:spPr>
          </c:marker>
          <c:yVal>
            <c:numRef>
              <c:f>国内CO2排出量の推移と最終エネルギー消費量の関係!$O$3:$O$25</c:f>
              <c:numCache>
                <c:formatCode>0.00_ </c:formatCode>
                <c:ptCount val="23"/>
                <c:pt idx="0">
                  <c:v>17.567566334530248</c:v>
                </c:pt>
                <c:pt idx="1">
                  <c:v>17.806301467198182</c:v>
                </c:pt>
                <c:pt idx="2">
                  <c:v>18.036340366074178</c:v>
                </c:pt>
                <c:pt idx="3">
                  <c:v>18.359361121544286</c:v>
                </c:pt>
                <c:pt idx="4">
                  <c:v>18.916654815213871</c:v>
                </c:pt>
                <c:pt idx="5">
                  <c:v>19.665655541412011</c:v>
                </c:pt>
                <c:pt idx="6">
                  <c:v>19.923889740328356</c:v>
                </c:pt>
                <c:pt idx="7">
                  <c:v>20.068874983343257</c:v>
                </c:pt>
                <c:pt idx="8">
                  <c:v>19.947679253388134</c:v>
                </c:pt>
                <c:pt idx="9">
                  <c:v>20.529072614488651</c:v>
                </c:pt>
                <c:pt idx="10">
                  <c:v>20.800156365537781</c:v>
                </c:pt>
                <c:pt idx="11">
                  <c:v>20.668404692713715</c:v>
                </c:pt>
                <c:pt idx="12">
                  <c:v>21.06697508864335</c:v>
                </c:pt>
                <c:pt idx="13">
                  <c:v>20.826191172701428</c:v>
                </c:pt>
                <c:pt idx="14">
                  <c:v>21.093049178748021</c:v>
                </c:pt>
                <c:pt idx="15">
                  <c:v>21.168900334808804</c:v>
                </c:pt>
                <c:pt idx="16">
                  <c:v>21.129539235675935</c:v>
                </c:pt>
                <c:pt idx="17">
                  <c:v>20.90079983843971</c:v>
                </c:pt>
                <c:pt idx="18">
                  <c:v>19.686365069490368</c:v>
                </c:pt>
                <c:pt idx="19">
                  <c:v>19.22488419046784</c:v>
                </c:pt>
                <c:pt idx="20">
                  <c:v>19.941563013906013</c:v>
                </c:pt>
                <c:pt idx="21">
                  <c:v>19.466410443615054</c:v>
                </c:pt>
                <c:pt idx="22">
                  <c:v>19.263874973097504</c:v>
                </c:pt>
              </c:numCache>
            </c:numRef>
          </c:yVal>
          <c:smooth val="1"/>
        </c:ser>
        <c:axId val="148818560"/>
        <c:axId val="148859136"/>
      </c:scatterChart>
      <c:valAx>
        <c:axId val="148818560"/>
        <c:scaling>
          <c:orientation val="minMax"/>
        </c:scaling>
        <c:axPos val="b"/>
        <c:tickLblPos val="nextTo"/>
        <c:crossAx val="148859136"/>
        <c:crosses val="autoZero"/>
        <c:crossBetween val="midCat"/>
      </c:valAx>
      <c:valAx>
        <c:axId val="148859136"/>
        <c:scaling>
          <c:orientation val="minMax"/>
          <c:max val="22"/>
          <c:min val="16"/>
        </c:scaling>
        <c:axPos val="l"/>
        <c:majorGridlines/>
        <c:numFmt formatCode="0.00_ " sourceLinked="1"/>
        <c:tickLblPos val="nextTo"/>
        <c:crossAx val="148818560"/>
        <c:crosses val="autoZero"/>
        <c:crossBetween val="midCat"/>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43851377952755943"/>
          <c:y val="2.7777777777777821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国内CO2排出量の推移と最終エネルギー消費量の関係!$Q$3:$Q$25</c:f>
              <c:numCache>
                <c:formatCode>#,##0</c:formatCode>
                <c:ptCount val="23"/>
                <c:pt idx="0">
                  <c:v>123611</c:v>
                </c:pt>
                <c:pt idx="1">
                  <c:v>124101</c:v>
                </c:pt>
                <c:pt idx="2">
                  <c:v>124567</c:v>
                </c:pt>
                <c:pt idx="3">
                  <c:v>124938</c:v>
                </c:pt>
                <c:pt idx="4">
                  <c:v>125265</c:v>
                </c:pt>
                <c:pt idx="5">
                  <c:v>125570</c:v>
                </c:pt>
                <c:pt idx="6">
                  <c:v>125859</c:v>
                </c:pt>
                <c:pt idx="7">
                  <c:v>126157</c:v>
                </c:pt>
                <c:pt idx="8">
                  <c:v>126472</c:v>
                </c:pt>
                <c:pt idx="9">
                  <c:v>126667</c:v>
                </c:pt>
                <c:pt idx="10">
                  <c:v>126926</c:v>
                </c:pt>
                <c:pt idx="11">
                  <c:v>127316</c:v>
                </c:pt>
                <c:pt idx="12">
                  <c:v>127486</c:v>
                </c:pt>
                <c:pt idx="13">
                  <c:v>127694</c:v>
                </c:pt>
                <c:pt idx="14">
                  <c:v>127787</c:v>
                </c:pt>
                <c:pt idx="15">
                  <c:v>127768</c:v>
                </c:pt>
                <c:pt idx="16">
                  <c:v>127901</c:v>
                </c:pt>
                <c:pt idx="17">
                  <c:v>128033</c:v>
                </c:pt>
                <c:pt idx="18">
                  <c:v>128084</c:v>
                </c:pt>
                <c:pt idx="19">
                  <c:v>128032</c:v>
                </c:pt>
                <c:pt idx="20">
                  <c:v>128057</c:v>
                </c:pt>
                <c:pt idx="21">
                  <c:v>127799</c:v>
                </c:pt>
                <c:pt idx="22">
                  <c:v>127606</c:v>
                </c:pt>
              </c:numCache>
            </c:numRef>
          </c:yVal>
          <c:smooth val="1"/>
        </c:ser>
        <c:axId val="149064320"/>
        <c:axId val="149070208"/>
      </c:scatterChart>
      <c:valAx>
        <c:axId val="149064320"/>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070208"/>
        <c:crosses val="autoZero"/>
        <c:crossBetween val="midCat"/>
      </c:valAx>
      <c:valAx>
        <c:axId val="149070208"/>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06432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clustered"/>
        <c:ser>
          <c:idx val="0"/>
          <c:order val="0"/>
          <c:cat>
            <c:strRef>
              <c:f>エネルギーバランスフロー!$D$4:$D$8</c:f>
              <c:strCache>
                <c:ptCount val="5"/>
                <c:pt idx="0">
                  <c:v>原子力</c:v>
                </c:pt>
                <c:pt idx="1">
                  <c:v>水力、新エネ等</c:v>
                </c:pt>
                <c:pt idx="2">
                  <c:v>天然ガス</c:v>
                </c:pt>
                <c:pt idx="3">
                  <c:v>石油</c:v>
                </c:pt>
                <c:pt idx="4">
                  <c:v>石炭</c:v>
                </c:pt>
              </c:strCache>
            </c:strRef>
          </c:cat>
          <c:val>
            <c:numRef>
              <c:f>エネルギーバランスフロー!$E$4:$E$8</c:f>
              <c:numCache>
                <c:formatCode>General</c:formatCode>
                <c:ptCount val="5"/>
                <c:pt idx="0">
                  <c:v>139</c:v>
                </c:pt>
                <c:pt idx="1">
                  <c:v>1499</c:v>
                </c:pt>
                <c:pt idx="2">
                  <c:v>5097</c:v>
                </c:pt>
                <c:pt idx="3">
                  <c:v>9222</c:v>
                </c:pt>
                <c:pt idx="4">
                  <c:v>4862</c:v>
                </c:pt>
              </c:numCache>
            </c:numRef>
          </c:val>
        </c:ser>
        <c:axId val="149226240"/>
        <c:axId val="149256448"/>
      </c:barChart>
      <c:catAx>
        <c:axId val="149226240"/>
        <c:scaling>
          <c:orientation val="minMax"/>
        </c:scaling>
        <c:axPos val="b"/>
        <c:numFmt formatCode="General" sourceLinked="0"/>
        <c:tickLblPos val="nextTo"/>
        <c:crossAx val="149256448"/>
        <c:crosses val="autoZero"/>
        <c:auto val="1"/>
        <c:lblAlgn val="ctr"/>
        <c:lblOffset val="100"/>
      </c:catAx>
      <c:valAx>
        <c:axId val="149256448"/>
        <c:scaling>
          <c:orientation val="minMax"/>
        </c:scaling>
        <c:axPos val="l"/>
        <c:majorGridlines/>
        <c:numFmt formatCode="General" sourceLinked="1"/>
        <c:tickLblPos val="nextTo"/>
        <c:crossAx val="149226240"/>
        <c:crosses val="autoZero"/>
        <c:crossBetween val="between"/>
      </c:valAx>
    </c:plotArea>
    <c:legend>
      <c:legendPos val="r"/>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clustered"/>
        <c:ser>
          <c:idx val="0"/>
          <c:order val="0"/>
          <c:cat>
            <c:strRef>
              <c:f>エネルギーバランスフロー!$D$24:$D$28</c:f>
              <c:strCache>
                <c:ptCount val="5"/>
                <c:pt idx="0">
                  <c:v>家庭用</c:v>
                </c:pt>
                <c:pt idx="1">
                  <c:v>業務用</c:v>
                </c:pt>
                <c:pt idx="2">
                  <c:v>旅客用</c:v>
                </c:pt>
                <c:pt idx="3">
                  <c:v>貨物用</c:v>
                </c:pt>
                <c:pt idx="4">
                  <c:v>産業用</c:v>
                </c:pt>
              </c:strCache>
            </c:strRef>
          </c:cat>
          <c:val>
            <c:numRef>
              <c:f>エネルギーバランスフロー!$E$24:$E$28</c:f>
              <c:numCache>
                <c:formatCode>General</c:formatCode>
                <c:ptCount val="5"/>
                <c:pt idx="0">
                  <c:v>2047</c:v>
                </c:pt>
                <c:pt idx="1">
                  <c:v>2870</c:v>
                </c:pt>
                <c:pt idx="2">
                  <c:v>2077</c:v>
                </c:pt>
                <c:pt idx="3">
                  <c:v>1240</c:v>
                </c:pt>
                <c:pt idx="4">
                  <c:v>6113</c:v>
                </c:pt>
              </c:numCache>
            </c:numRef>
          </c:val>
        </c:ser>
        <c:axId val="149352448"/>
        <c:axId val="149355904"/>
      </c:barChart>
      <c:catAx>
        <c:axId val="149352448"/>
        <c:scaling>
          <c:orientation val="minMax"/>
        </c:scaling>
        <c:axPos val="b"/>
        <c:numFmt formatCode="General" sourceLinked="0"/>
        <c:tickLblPos val="nextTo"/>
        <c:crossAx val="149355904"/>
        <c:crosses val="autoZero"/>
        <c:auto val="1"/>
        <c:lblAlgn val="ctr"/>
        <c:lblOffset val="100"/>
      </c:catAx>
      <c:valAx>
        <c:axId val="149355904"/>
        <c:scaling>
          <c:orientation val="minMax"/>
        </c:scaling>
        <c:axPos val="l"/>
        <c:majorGridlines/>
        <c:numFmt formatCode="General" sourceLinked="1"/>
        <c:tickLblPos val="nextTo"/>
        <c:crossAx val="149352448"/>
        <c:crosses val="autoZero"/>
        <c:crossBetween val="between"/>
      </c:valAx>
    </c:plotArea>
    <c:legend>
      <c:legendPos val="r"/>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style val="8"/>
  <c:chart>
    <c:title>
      <c:layout/>
    </c:title>
    <c:plotArea>
      <c:layout>
        <c:manualLayout>
          <c:layoutTarget val="inner"/>
          <c:xMode val="edge"/>
          <c:yMode val="edge"/>
          <c:x val="0.23393915143547225"/>
          <c:y val="0.10362666543514942"/>
          <c:w val="0.73927318976234835"/>
          <c:h val="0.73194849177577304"/>
        </c:manualLayout>
      </c:layout>
      <c:scatterChart>
        <c:scatterStyle val="lineMarker"/>
        <c:ser>
          <c:idx val="0"/>
          <c:order val="0"/>
          <c:tx>
            <c:strRef>
              <c:f>'(反論1)人口ー使用電力量 (予測)'!$L$1</c:f>
              <c:strCache>
                <c:ptCount val="1"/>
                <c:pt idx="0">
                  <c:v>人口(黒色は実測、橙色は人口シミュレータ)</c:v>
                </c:pt>
              </c:strCache>
            </c:strRef>
          </c:tx>
          <c:spPr>
            <a:ln w="28575">
              <a:noFill/>
            </a:ln>
          </c:spPr>
          <c:yVal>
            <c:numRef>
              <c:f>'(反論1)人口ー使用電力量 (予測)'!$L$2:$L$61</c:f>
              <c:numCache>
                <c:formatCode>#,##0</c:formatCode>
                <c:ptCount val="60"/>
                <c:pt idx="0">
                  <c:v>84541</c:v>
                </c:pt>
                <c:pt idx="1">
                  <c:v>85808</c:v>
                </c:pt>
                <c:pt idx="2">
                  <c:v>86981</c:v>
                </c:pt>
                <c:pt idx="3">
                  <c:v>88239</c:v>
                </c:pt>
                <c:pt idx="4">
                  <c:v>90077</c:v>
                </c:pt>
                <c:pt idx="5">
                  <c:v>90172</c:v>
                </c:pt>
                <c:pt idx="6">
                  <c:v>90928</c:v>
                </c:pt>
                <c:pt idx="7">
                  <c:v>91767</c:v>
                </c:pt>
                <c:pt idx="8">
                  <c:v>92641</c:v>
                </c:pt>
                <c:pt idx="9">
                  <c:v>94302</c:v>
                </c:pt>
                <c:pt idx="10">
                  <c:v>94287</c:v>
                </c:pt>
                <c:pt idx="11">
                  <c:v>95181</c:v>
                </c:pt>
                <c:pt idx="12">
                  <c:v>96156</c:v>
                </c:pt>
                <c:pt idx="13">
                  <c:v>97182</c:v>
                </c:pt>
                <c:pt idx="14">
                  <c:v>99209</c:v>
                </c:pt>
                <c:pt idx="15">
                  <c:v>99036</c:v>
                </c:pt>
                <c:pt idx="16">
                  <c:v>100196</c:v>
                </c:pt>
                <c:pt idx="17">
                  <c:v>101331</c:v>
                </c:pt>
                <c:pt idx="18">
                  <c:v>102536</c:v>
                </c:pt>
                <c:pt idx="19">
                  <c:v>104665</c:v>
                </c:pt>
                <c:pt idx="20">
                  <c:v>106100</c:v>
                </c:pt>
                <c:pt idx="21">
                  <c:v>107595</c:v>
                </c:pt>
                <c:pt idx="22">
                  <c:v>109104</c:v>
                </c:pt>
                <c:pt idx="23">
                  <c:v>110573</c:v>
                </c:pt>
                <c:pt idx="24">
                  <c:v>111940</c:v>
                </c:pt>
                <c:pt idx="25">
                  <c:v>113094</c:v>
                </c:pt>
                <c:pt idx="26">
                  <c:v>114165</c:v>
                </c:pt>
                <c:pt idx="27">
                  <c:v>115190</c:v>
                </c:pt>
                <c:pt idx="28">
                  <c:v>116155</c:v>
                </c:pt>
                <c:pt idx="29">
                  <c:v>117060</c:v>
                </c:pt>
                <c:pt idx="30">
                  <c:v>117902</c:v>
                </c:pt>
                <c:pt idx="31">
                  <c:v>118728</c:v>
                </c:pt>
                <c:pt idx="32">
                  <c:v>119536</c:v>
                </c:pt>
                <c:pt idx="33">
                  <c:v>120305</c:v>
                </c:pt>
                <c:pt idx="34">
                  <c:v>121049</c:v>
                </c:pt>
                <c:pt idx="35">
                  <c:v>121660</c:v>
                </c:pt>
                <c:pt idx="36">
                  <c:v>122239</c:v>
                </c:pt>
                <c:pt idx="37">
                  <c:v>122745</c:v>
                </c:pt>
                <c:pt idx="38">
                  <c:v>123205</c:v>
                </c:pt>
                <c:pt idx="39">
                  <c:v>123611</c:v>
                </c:pt>
                <c:pt idx="40">
                  <c:v>124101</c:v>
                </c:pt>
                <c:pt idx="41">
                  <c:v>124567</c:v>
                </c:pt>
                <c:pt idx="42">
                  <c:v>124938</c:v>
                </c:pt>
                <c:pt idx="43">
                  <c:v>125265</c:v>
                </c:pt>
                <c:pt idx="44">
                  <c:v>125570</c:v>
                </c:pt>
                <c:pt idx="45">
                  <c:v>125859</c:v>
                </c:pt>
                <c:pt idx="46">
                  <c:v>126157</c:v>
                </c:pt>
                <c:pt idx="47">
                  <c:v>126472</c:v>
                </c:pt>
                <c:pt idx="48">
                  <c:v>126667</c:v>
                </c:pt>
                <c:pt idx="49">
                  <c:v>126926</c:v>
                </c:pt>
                <c:pt idx="50">
                  <c:v>127316</c:v>
                </c:pt>
                <c:pt idx="51">
                  <c:v>127486</c:v>
                </c:pt>
                <c:pt idx="52">
                  <c:v>127694</c:v>
                </c:pt>
                <c:pt idx="53">
                  <c:v>127787</c:v>
                </c:pt>
                <c:pt idx="54">
                  <c:v>127768</c:v>
                </c:pt>
                <c:pt idx="55">
                  <c:v>127901</c:v>
                </c:pt>
                <c:pt idx="56">
                  <c:v>128033</c:v>
                </c:pt>
                <c:pt idx="57">
                  <c:v>128084</c:v>
                </c:pt>
                <c:pt idx="58">
                  <c:v>128032</c:v>
                </c:pt>
                <c:pt idx="59">
                  <c:v>128057</c:v>
                </c:pt>
              </c:numCache>
            </c:numRef>
          </c:yVal>
        </c:ser>
        <c:axId val="111985024"/>
        <c:axId val="113476736"/>
      </c:scatterChart>
      <c:valAx>
        <c:axId val="111985024"/>
        <c:scaling>
          <c:orientation val="minMax"/>
        </c:scaling>
        <c:axPos val="b"/>
        <c:majorGridlines/>
        <c:tickLblPos val="nextTo"/>
        <c:crossAx val="113476736"/>
        <c:crosses val="autoZero"/>
        <c:crossBetween val="midCat"/>
      </c:valAx>
      <c:valAx>
        <c:axId val="113476736"/>
        <c:scaling>
          <c:orientation val="minMax"/>
          <c:max val="130000"/>
          <c:min val="80000"/>
        </c:scaling>
        <c:axPos val="l"/>
        <c:majorGridlines/>
        <c:numFmt formatCode="#,##0" sourceLinked="1"/>
        <c:tickLblPos val="nextTo"/>
        <c:crossAx val="111985024"/>
        <c:crosses val="autoZero"/>
        <c:crossBetween val="midCat"/>
        <c:majorUnit val="10000"/>
      </c:valAx>
    </c:plotArea>
    <c:legend>
      <c:legendPos val="r"/>
      <c:layout/>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layout/>
    </c:title>
    <c:plotArea>
      <c:layout/>
      <c:scatterChart>
        <c:scatterStyle val="lineMarker"/>
        <c:ser>
          <c:idx val="0"/>
          <c:order val="0"/>
          <c:tx>
            <c:strRef>
              <c:f>'(反論1)人口ー使用電力量 (予測)'!$M$1</c:f>
              <c:strCache>
                <c:ptCount val="1"/>
                <c:pt idx="0">
                  <c:v>年間合計電力
(単位:千kWh)</c:v>
                </c:pt>
              </c:strCache>
            </c:strRef>
          </c:tx>
          <c:spPr>
            <a:ln w="28575">
              <a:noFill/>
            </a:ln>
          </c:spPr>
          <c:yVal>
            <c:numRef>
              <c:f>'(反論1)人口ー使用電力量 (予測)'!$M$2:$M$61</c:f>
              <c:numCache>
                <c:formatCode>#,##0;[Red]\-#,##0</c:formatCode>
                <c:ptCount val="60"/>
                <c:pt idx="0">
                  <c:v>36824133</c:v>
                </c:pt>
                <c:pt idx="1">
                  <c:v>40181944</c:v>
                </c:pt>
                <c:pt idx="2">
                  <c:v>45216280</c:v>
                </c:pt>
                <c:pt idx="3">
                  <c:v>48003803</c:v>
                </c:pt>
                <c:pt idx="4">
                  <c:v>53143876</c:v>
                </c:pt>
                <c:pt idx="5">
                  <c:v>60967329</c:v>
                </c:pt>
                <c:pt idx="6">
                  <c:v>68005463</c:v>
                </c:pt>
                <c:pt idx="7">
                  <c:v>72067789</c:v>
                </c:pt>
                <c:pt idx="8">
                  <c:v>84500548</c:v>
                </c:pt>
                <c:pt idx="9">
                  <c:v>99407921</c:v>
                </c:pt>
                <c:pt idx="10">
                  <c:v>114543069</c:v>
                </c:pt>
                <c:pt idx="11">
                  <c:v>121759343</c:v>
                </c:pt>
                <c:pt idx="12">
                  <c:v>139513375</c:v>
                </c:pt>
                <c:pt idx="13">
                  <c:v>157208026</c:v>
                </c:pt>
                <c:pt idx="14">
                  <c:v>168820856</c:v>
                </c:pt>
                <c:pt idx="15">
                  <c:v>190296099</c:v>
                </c:pt>
                <c:pt idx="16">
                  <c:v>218091756</c:v>
                </c:pt>
                <c:pt idx="17">
                  <c:v>241859759</c:v>
                </c:pt>
                <c:pt idx="18">
                  <c:v>279844033</c:v>
                </c:pt>
                <c:pt idx="19">
                  <c:v>319700726</c:v>
                </c:pt>
                <c:pt idx="20">
                  <c:v>345832294</c:v>
                </c:pt>
                <c:pt idx="21">
                  <c:v>384473388</c:v>
                </c:pt>
                <c:pt idx="22">
                  <c:v>421768164</c:v>
                </c:pt>
                <c:pt idx="23">
                  <c:v>415935829</c:v>
                </c:pt>
                <c:pt idx="24">
                  <c:v>428335235</c:v>
                </c:pt>
                <c:pt idx="25">
                  <c:v>459466752</c:v>
                </c:pt>
                <c:pt idx="26">
                  <c:v>478752168</c:v>
                </c:pt>
                <c:pt idx="27">
                  <c:v>504255226</c:v>
                </c:pt>
                <c:pt idx="28">
                  <c:v>529069918</c:v>
                </c:pt>
                <c:pt idx="29">
                  <c:v>520250640</c:v>
                </c:pt>
                <c:pt idx="30">
                  <c:v>522661415</c:v>
                </c:pt>
                <c:pt idx="31">
                  <c:v>521731175</c:v>
                </c:pt>
                <c:pt idx="32">
                  <c:v>553052361</c:v>
                </c:pt>
                <c:pt idx="33">
                  <c:v>580749714</c:v>
                </c:pt>
                <c:pt idx="34">
                  <c:v>599306223</c:v>
                </c:pt>
                <c:pt idx="35">
                  <c:v>601808635</c:v>
                </c:pt>
                <c:pt idx="36">
                  <c:v>638127686</c:v>
                </c:pt>
                <c:pt idx="37">
                  <c:v>672316915</c:v>
                </c:pt>
                <c:pt idx="38">
                  <c:v>713896780</c:v>
                </c:pt>
                <c:pt idx="39">
                  <c:v>765568692</c:v>
                </c:pt>
                <c:pt idx="40">
                  <c:v>789888423</c:v>
                </c:pt>
                <c:pt idx="41">
                  <c:v>797751779</c:v>
                </c:pt>
                <c:pt idx="42">
                  <c:v>804695498</c:v>
                </c:pt>
                <c:pt idx="43">
                  <c:v>858816772</c:v>
                </c:pt>
                <c:pt idx="44">
                  <c:v>881559278</c:v>
                </c:pt>
                <c:pt idx="45">
                  <c:v>903457362</c:v>
                </c:pt>
                <c:pt idx="46">
                  <c:v>926457806</c:v>
                </c:pt>
                <c:pt idx="47">
                  <c:v>934661061</c:v>
                </c:pt>
                <c:pt idx="48">
                  <c:v>957370102</c:v>
                </c:pt>
                <c:pt idx="49">
                  <c:v>982065587</c:v>
                </c:pt>
                <c:pt idx="50">
                  <c:v>977733676</c:v>
                </c:pt>
                <c:pt idx="51">
                  <c:v>1000051762</c:v>
                </c:pt>
                <c:pt idx="52">
                  <c:v>984767930</c:v>
                </c:pt>
                <c:pt idx="53">
                  <c:v>1023149050</c:v>
                </c:pt>
                <c:pt idx="54">
                  <c:v>1043799912</c:v>
                </c:pt>
                <c:pt idx="55">
                  <c:v>1048308066.1</c:v>
                </c:pt>
                <c:pt idx="56">
                  <c:v>1077492191</c:v>
                </c:pt>
                <c:pt idx="57">
                  <c:v>1035532401</c:v>
                </c:pt>
                <c:pt idx="58">
                  <c:v>1002822078</c:v>
                </c:pt>
                <c:pt idx="59">
                  <c:v>1056440652</c:v>
                </c:pt>
              </c:numCache>
            </c:numRef>
          </c:yVal>
        </c:ser>
        <c:axId val="126024704"/>
        <c:axId val="127171584"/>
      </c:scatterChart>
      <c:valAx>
        <c:axId val="126024704"/>
        <c:scaling>
          <c:orientation val="minMax"/>
        </c:scaling>
        <c:axPos val="b"/>
        <c:majorGridlines/>
        <c:tickLblPos val="nextTo"/>
        <c:crossAx val="127171584"/>
        <c:crosses val="autoZero"/>
        <c:crossBetween val="midCat"/>
      </c:valAx>
      <c:valAx>
        <c:axId val="127171584"/>
        <c:scaling>
          <c:orientation val="minMax"/>
        </c:scaling>
        <c:axPos val="l"/>
        <c:majorGridlines/>
        <c:numFmt formatCode="#,##0;[Red]\-#,##0" sourceLinked="1"/>
        <c:tickLblPos val="nextTo"/>
        <c:crossAx val="126024704"/>
        <c:crosses val="autoZero"/>
        <c:crossBetween val="midCat"/>
      </c:valAx>
    </c:plotArea>
    <c:legend>
      <c:legendPos val="r"/>
      <c:layout/>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yVal>
            <c:numRef>
              <c:f>'(反論1)人口ー使用電力量 (予測)'!$L$62:$L$151</c:f>
              <c:numCache>
                <c:formatCode>#,##0</c:formatCode>
                <c:ptCount val="90"/>
                <c:pt idx="0">
                  <c:v>127799</c:v>
                </c:pt>
                <c:pt idx="1">
                  <c:v>127605.5692</c:v>
                </c:pt>
                <c:pt idx="2" formatCode="General">
                  <c:v>127389.2386</c:v>
                </c:pt>
                <c:pt idx="3" formatCode="General">
                  <c:v>127122.7711</c:v>
                </c:pt>
                <c:pt idx="4" formatCode="General">
                  <c:v>126808.23639999999</c:v>
                </c:pt>
                <c:pt idx="5" formatCode="General">
                  <c:v>126442.4561</c:v>
                </c:pt>
                <c:pt idx="6" formatCode="General">
                  <c:v>126033.4685</c:v>
                </c:pt>
                <c:pt idx="7" formatCode="General">
                  <c:v>125569.72259999999</c:v>
                </c:pt>
                <c:pt idx="8" formatCode="General">
                  <c:v>125054.4596</c:v>
                </c:pt>
                <c:pt idx="9" formatCode="General">
                  <c:v>124493.1731</c:v>
                </c:pt>
                <c:pt idx="10" formatCode="General">
                  <c:v>123880.8057</c:v>
                </c:pt>
                <c:pt idx="11" formatCode="General">
                  <c:v>123226.0554</c:v>
                </c:pt>
                <c:pt idx="12" formatCode="General">
                  <c:v>122518.3078</c:v>
                </c:pt>
                <c:pt idx="13" formatCode="General">
                  <c:v>121762.8487</c:v>
                </c:pt>
                <c:pt idx="14" formatCode="General">
                  <c:v>120966.5082</c:v>
                </c:pt>
                <c:pt idx="15" formatCode="General">
                  <c:v>120134.55530000001</c:v>
                </c:pt>
                <c:pt idx="16" formatCode="General">
                  <c:v>119272.69319999999</c:v>
                </c:pt>
                <c:pt idx="17" formatCode="General">
                  <c:v>118372.3125</c:v>
                </c:pt>
                <c:pt idx="18" formatCode="General">
                  <c:v>117439.2545</c:v>
                </c:pt>
                <c:pt idx="19" formatCode="General">
                  <c:v>116481.05160000001</c:v>
                </c:pt>
                <c:pt idx="20" formatCode="General">
                  <c:v>115505.99159999999</c:v>
                </c:pt>
                <c:pt idx="21" formatCode="General">
                  <c:v>114518.8254</c:v>
                </c:pt>
                <c:pt idx="22" formatCode="General">
                  <c:v>113503.5039</c:v>
                </c:pt>
                <c:pt idx="23" formatCode="General">
                  <c:v>112466.0622</c:v>
                </c:pt>
                <c:pt idx="24" formatCode="General">
                  <c:v>111412.95170000001</c:v>
                </c:pt>
                <c:pt idx="25" formatCode="General">
                  <c:v>110353.7803</c:v>
                </c:pt>
                <c:pt idx="26" formatCode="General">
                  <c:v>109297.6116</c:v>
                </c:pt>
                <c:pt idx="27" formatCode="General">
                  <c:v>108227.0037</c:v>
                </c:pt>
                <c:pt idx="28" formatCode="General">
                  <c:v>107147.379</c:v>
                </c:pt>
                <c:pt idx="29" formatCode="General">
                  <c:v>106064.28260000001</c:v>
                </c:pt>
                <c:pt idx="30" formatCode="General">
                  <c:v>104982.07279999999</c:v>
                </c:pt>
                <c:pt idx="31" formatCode="General">
                  <c:v>103913.03019999999</c:v>
                </c:pt>
                <c:pt idx="32" formatCode="General">
                  <c:v>102843.32460000001</c:v>
                </c:pt>
                <c:pt idx="33" formatCode="General">
                  <c:v>101777.098</c:v>
                </c:pt>
                <c:pt idx="34" formatCode="General">
                  <c:v>100712.8792</c:v>
                </c:pt>
                <c:pt idx="35" formatCode="General">
                  <c:v>99664.774829999995</c:v>
                </c:pt>
                <c:pt idx="36" formatCode="General">
                  <c:v>98633.195489999998</c:v>
                </c:pt>
                <c:pt idx="37" formatCode="General">
                  <c:v>97585.386360000004</c:v>
                </c:pt>
                <c:pt idx="38" formatCode="General">
                  <c:v>96542.780100000004</c:v>
                </c:pt>
                <c:pt idx="39" formatCode="General">
                  <c:v>95505.484389999998</c:v>
                </c:pt>
                <c:pt idx="40" formatCode="General">
                  <c:v>94475.315900000001</c:v>
                </c:pt>
                <c:pt idx="41" formatCode="General">
                  <c:v>93456.557440000004</c:v>
                </c:pt>
                <c:pt idx="42" formatCode="General">
                  <c:v>92436.490460000001</c:v>
                </c:pt>
                <c:pt idx="43" formatCode="General">
                  <c:v>91411.44515</c:v>
                </c:pt>
                <c:pt idx="44" formatCode="General">
                  <c:v>90380.571240000005</c:v>
                </c:pt>
                <c:pt idx="45" formatCode="General">
                  <c:v>89341.8266</c:v>
                </c:pt>
                <c:pt idx="46" formatCode="General">
                  <c:v>88307.302620000002</c:v>
                </c:pt>
                <c:pt idx="47" formatCode="General">
                  <c:v>87266.913230000006</c:v>
                </c:pt>
                <c:pt idx="48" formatCode="General">
                  <c:v>86217.891380000001</c:v>
                </c:pt>
                <c:pt idx="49" formatCode="General">
                  <c:v>85164.081030000001</c:v>
                </c:pt>
                <c:pt idx="50" formatCode="General">
                  <c:v>84110.461599999995</c:v>
                </c:pt>
                <c:pt idx="51" formatCode="General">
                  <c:v>83065.806339999996</c:v>
                </c:pt>
                <c:pt idx="52" formatCode="General">
                  <c:v>82022.244200000001</c:v>
                </c:pt>
                <c:pt idx="53" formatCode="General">
                  <c:v>80981.597949999996</c:v>
                </c:pt>
                <c:pt idx="54" formatCode="General">
                  <c:v>79948.444430000003</c:v>
                </c:pt>
                <c:pt idx="55" formatCode="General">
                  <c:v>78925.520910000007</c:v>
                </c:pt>
                <c:pt idx="56" formatCode="General">
                  <c:v>77928.653449999998</c:v>
                </c:pt>
                <c:pt idx="57" formatCode="General">
                  <c:v>76936.973079999996</c:v>
                </c:pt>
                <c:pt idx="58" formatCode="General">
                  <c:v>75963.376799999998</c:v>
                </c:pt>
                <c:pt idx="59" formatCode="General">
                  <c:v>75008.627200000003</c:v>
                </c:pt>
                <c:pt idx="60" formatCode="General">
                  <c:v>74075.31323</c:v>
                </c:pt>
                <c:pt idx="61" formatCode="General">
                  <c:v>73164.364799999996</c:v>
                </c:pt>
                <c:pt idx="62" formatCode="General">
                  <c:v>72274.60269</c:v>
                </c:pt>
                <c:pt idx="63" formatCode="General">
                  <c:v>71404.620599999995</c:v>
                </c:pt>
                <c:pt idx="64" formatCode="General">
                  <c:v>70555.556289999993</c:v>
                </c:pt>
                <c:pt idx="65" formatCode="General">
                  <c:v>69728.122919999994</c:v>
                </c:pt>
                <c:pt idx="66" formatCode="General">
                  <c:v>68921.179319999996</c:v>
                </c:pt>
                <c:pt idx="67" formatCode="General">
                  <c:v>68131.390199999994</c:v>
                </c:pt>
                <c:pt idx="68" formatCode="General">
                  <c:v>67355.914050000007</c:v>
                </c:pt>
                <c:pt idx="69" formatCode="General">
                  <c:v>66594.190889999998</c:v>
                </c:pt>
                <c:pt idx="70" formatCode="General">
                  <c:v>65845.029479999997</c:v>
                </c:pt>
                <c:pt idx="71" formatCode="General">
                  <c:v>65108.921260000003</c:v>
                </c:pt>
                <c:pt idx="72" formatCode="General">
                  <c:v>64382.062550000002</c:v>
                </c:pt>
                <c:pt idx="73" formatCode="General">
                  <c:v>63663.784849999996</c:v>
                </c:pt>
                <c:pt idx="74" formatCode="General">
                  <c:v>62953.815779999997</c:v>
                </c:pt>
                <c:pt idx="75" formatCode="General">
                  <c:v>62252.630550000002</c:v>
                </c:pt>
                <c:pt idx="76" formatCode="General">
                  <c:v>61560.079360000003</c:v>
                </c:pt>
                <c:pt idx="77" formatCode="General">
                  <c:v>60873.273699999998</c:v>
                </c:pt>
                <c:pt idx="78" formatCode="General">
                  <c:v>60192.327839999998</c:v>
                </c:pt>
                <c:pt idx="79" formatCode="General">
                  <c:v>59517.283640000001</c:v>
                </c:pt>
                <c:pt idx="80" formatCode="General">
                  <c:v>58848.46142</c:v>
                </c:pt>
                <c:pt idx="81" formatCode="General">
                  <c:v>58185.107530000001</c:v>
                </c:pt>
                <c:pt idx="82" formatCode="General">
                  <c:v>57525.592299999997</c:v>
                </c:pt>
                <c:pt idx="83" formatCode="General">
                  <c:v>56870.913829999998</c:v>
                </c:pt>
                <c:pt idx="84" formatCode="General">
                  <c:v>56220.99697</c:v>
                </c:pt>
                <c:pt idx="85" formatCode="General">
                  <c:v>55577.099540000003</c:v>
                </c:pt>
                <c:pt idx="86" formatCode="General">
                  <c:v>54939.02824</c:v>
                </c:pt>
                <c:pt idx="87" formatCode="General">
                  <c:v>54304.727939999997</c:v>
                </c:pt>
                <c:pt idx="88" formatCode="General">
                  <c:v>53674.768969999997</c:v>
                </c:pt>
                <c:pt idx="89" formatCode="General">
                  <c:v>53050.611210000003</c:v>
                </c:pt>
              </c:numCache>
            </c:numRef>
          </c:yVal>
        </c:ser>
        <c:axId val="134943488"/>
        <c:axId val="134976256"/>
      </c:scatterChart>
      <c:valAx>
        <c:axId val="13494348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4976256"/>
        <c:crosses val="autoZero"/>
        <c:crossBetween val="midCat"/>
      </c:valAx>
      <c:valAx>
        <c:axId val="134976256"/>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494348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28575" cap="rnd">
              <a:noFill/>
              <a:round/>
            </a:ln>
            <a:effectLst/>
          </c:spPr>
          <c:marker>
            <c:symbol val="circle"/>
            <c:size val="5"/>
            <c:spPr>
              <a:solidFill>
                <a:schemeClr val="accent1"/>
              </a:solidFill>
              <a:ln w="9525">
                <a:solidFill>
                  <a:schemeClr val="accent1"/>
                </a:solidFill>
              </a:ln>
              <a:effectLst/>
            </c:spPr>
          </c:marker>
          <c:yVal>
            <c:numRef>
              <c:f>'(反論1)人口ー使用電力量 (予測)'!$N$64:$N$151</c:f>
              <c:numCache>
                <c:formatCode>General</c:formatCode>
                <c:ptCount val="88"/>
                <c:pt idx="0">
                  <c:v>12222.114114168002</c:v>
                </c:pt>
                <c:pt idx="1">
                  <c:v>12267.141489873004</c:v>
                </c:pt>
                <c:pt idx="2">
                  <c:v>12326.947081194001</c:v>
                </c:pt>
                <c:pt idx="3">
                  <c:v>12417.001832604001</c:v>
                </c:pt>
                <c:pt idx="4">
                  <c:v>12456.256467834002</c:v>
                </c:pt>
                <c:pt idx="5">
                  <c:v>12504.285668586002</c:v>
                </c:pt>
                <c:pt idx="6">
                  <c:v>12525.760263153003</c:v>
                </c:pt>
                <c:pt idx="7">
                  <c:v>12521.372980392003</c:v>
                </c:pt>
                <c:pt idx="8">
                  <c:v>12552.083959719002</c:v>
                </c:pt>
                <c:pt idx="9">
                  <c:v>12582.564029427002</c:v>
                </c:pt>
                <c:pt idx="10">
                  <c:v>12594.340419996002</c:v>
                </c:pt>
                <c:pt idx="11">
                  <c:v>12582.333119808001</c:v>
                </c:pt>
                <c:pt idx="12">
                  <c:v>12588.105860283002</c:v>
                </c:pt>
                <c:pt idx="13">
                  <c:v>12528.531178581001</c:v>
                </c:pt>
                <c:pt idx="14">
                  <c:v>12483.965622114003</c:v>
                </c:pt>
                <c:pt idx="15">
                  <c:v>12433.913329826097</c:v>
                </c:pt>
                <c:pt idx="16">
                  <c:v>12372.383420925213</c:v>
                </c:pt>
                <c:pt idx="17">
                  <c:v>12299.754333185934</c:v>
                </c:pt>
                <c:pt idx="18">
                  <c:v>12215.292143475228</c:v>
                </c:pt>
                <c:pt idx="19">
                  <c:v>12120.852972583503</c:v>
                </c:pt>
                <c:pt idx="20">
                  <c:v>12013.769583501689</c:v>
                </c:pt>
                <c:pt idx="21">
                  <c:v>11894.790400486894</c:v>
                </c:pt>
                <c:pt idx="22">
                  <c:v>11765.183948622052</c:v>
                </c:pt>
                <c:pt idx="23">
                  <c:v>11623.782425600031</c:v>
                </c:pt>
                <c:pt idx="24">
                  <c:v>11472.594283286893</c:v>
                </c:pt>
                <c:pt idx="25">
                  <c:v>11309.168554622731</c:v>
                </c:pt>
                <c:pt idx="26">
                  <c:v>11134.725781671648</c:v>
                </c:pt>
                <c:pt idx="27">
                  <c:v>10950.843100222377</c:v>
                </c:pt>
                <c:pt idx="28">
                  <c:v>10758.737173057434</c:v>
                </c:pt>
                <c:pt idx="29">
                  <c:v>10559.724923915892</c:v>
                </c:pt>
                <c:pt idx="30">
                  <c:v>10351.818359523939</c:v>
                </c:pt>
                <c:pt idx="31">
                  <c:v>10136.366292239036</c:v>
                </c:pt>
                <c:pt idx="32">
                  <c:v>9915.1080256753448</c:v>
                </c:pt>
                <c:pt idx="33">
                  <c:v>9689.9572925732027</c:v>
                </c:pt>
                <c:pt idx="34">
                  <c:v>9462.0111214415265</c:v>
                </c:pt>
                <c:pt idx="35">
                  <c:v>9227.563620714016</c:v>
                </c:pt>
                <c:pt idx="36">
                  <c:v>8988.0083530323027</c:v>
                </c:pt>
                <c:pt idx="37">
                  <c:v>8744.8350087124054</c:v>
                </c:pt>
                <c:pt idx="38">
                  <c:v>8500.2621442827076</c:v>
                </c:pt>
                <c:pt idx="39">
                  <c:v>8256.3826321659835</c:v>
                </c:pt>
                <c:pt idx="40">
                  <c:v>8009.1689698785922</c:v>
                </c:pt>
                <c:pt idx="41">
                  <c:v>7759.8732417386018</c:v>
                </c:pt>
                <c:pt idx="42">
                  <c:v>7509.7758646743314</c:v>
                </c:pt>
                <c:pt idx="43">
                  <c:v>7259.8832120782645</c:v>
                </c:pt>
                <c:pt idx="44">
                  <c:v>7013.0309926174959</c:v>
                </c:pt>
                <c:pt idx="45">
                  <c:v>6766.0256800793322</c:v>
                </c:pt>
                <c:pt idx="46">
                  <c:v>6519.823702105663</c:v>
                </c:pt>
                <c:pt idx="47">
                  <c:v>6274.0853444650274</c:v>
                </c:pt>
                <c:pt idx="48">
                  <c:v>6032.0679637160902</c:v>
                </c:pt>
                <c:pt idx="49">
                  <c:v>5793.8663713484202</c:v>
                </c:pt>
                <c:pt idx="50">
                  <c:v>5551.9171643554</c:v>
                </c:pt>
                <c:pt idx="51">
                  <c:v>5311.1693500917863</c:v>
                </c:pt>
                <c:pt idx="52">
                  <c:v>5071.6477929053472</c:v>
                </c:pt>
                <c:pt idx="53">
                  <c:v>4833.7719793736433</c:v>
                </c:pt>
                <c:pt idx="54">
                  <c:v>4598.5308515220167</c:v>
                </c:pt>
                <c:pt idx="55">
                  <c:v>4362.9875738157352</c:v>
                </c:pt>
                <c:pt idx="56">
                  <c:v>4126.2947518258989</c:v>
                </c:pt>
                <c:pt idx="57">
                  <c:v>3888.2560500307591</c:v>
                </c:pt>
                <c:pt idx="58">
                  <c:v>3648.3999209700669</c:v>
                </c:pt>
                <c:pt idx="59">
                  <c:v>3409.5183829019043</c:v>
                </c:pt>
                <c:pt idx="60">
                  <c:v>3169.2824652453637</c:v>
                </c:pt>
                <c:pt idx="61">
                  <c:v>2927.0532295391858</c:v>
                </c:pt>
                <c:pt idx="62">
                  <c:v>2683.7182831224309</c:v>
                </c:pt>
                <c:pt idx="63">
                  <c:v>2440.4274219701329</c:v>
                </c:pt>
                <c:pt idx="64">
                  <c:v>2199.2064738971858</c:v>
                </c:pt>
                <c:pt idx="65">
                  <c:v>1958.2379377469624</c:v>
                </c:pt>
                <c:pt idx="66">
                  <c:v>1717.9427086456817</c:v>
                </c:pt>
                <c:pt idx="67">
                  <c:v>1479.3776229739742</c:v>
                </c:pt>
                <c:pt idx="68">
                  <c:v>1243.1747427046357</c:v>
                </c:pt>
                <c:pt idx="69">
                  <c:v>1012.9884573225354</c:v>
                </c:pt>
                <c:pt idx="70">
                  <c:v>783.999920916056</c:v>
                </c:pt>
                <c:pt idx="71">
                  <c:v>559.18717484144145</c:v>
                </c:pt>
                <c:pt idx="72">
                  <c:v>338.72630846504035</c:v>
                </c:pt>
                <c:pt idx="73">
                  <c:v>123.21513524496186</c:v>
                </c:pt>
                <c:pt idx="74">
                  <c:v>-87.131619654988754</c:v>
                </c:pt>
                <c:pt idx="75">
                  <c:v>-292.58624947572389</c:v>
                </c:pt>
                <c:pt idx="76">
                  <c:v>-493.47348241444706</c:v>
                </c:pt>
                <c:pt idx="77">
                  <c:v>-689.53059874304563</c:v>
                </c:pt>
                <c:pt idx="78">
                  <c:v>-880.59292295763225</c:v>
                </c:pt>
                <c:pt idx="79">
                  <c:v>-1066.9239621881206</c:v>
                </c:pt>
                <c:pt idx="80">
                  <c:v>-1249.2938669776668</c:v>
                </c:pt>
                <c:pt idx="81">
                  <c:v>-1428.3587693177506</c:v>
                </c:pt>
                <c:pt idx="82">
                  <c:v>-1604.2479739768278</c:v>
                </c:pt>
                <c:pt idx="83">
                  <c:v>-1777.2365497294304</c:v>
                </c:pt>
                <c:pt idx="84">
                  <c:v>-1947.2110183523982</c:v>
                </c:pt>
                <c:pt idx="85">
                  <c:v>-2115.0496861453303</c:v>
                </c:pt>
                <c:pt idx="86">
                  <c:v>-2280.9069161885272</c:v>
                </c:pt>
                <c:pt idx="87">
                  <c:v>-2444.8456036440111</c:v>
                </c:pt>
              </c:numCache>
            </c:numRef>
          </c:yVal>
        </c:ser>
        <c:axId val="138006912"/>
        <c:axId val="139313152"/>
      </c:scatterChart>
      <c:valAx>
        <c:axId val="138006912"/>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313152"/>
        <c:crosses val="autoZero"/>
        <c:crossBetween val="midCat"/>
      </c:valAx>
      <c:valAx>
        <c:axId val="139313152"/>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800691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yVal>
            <c:numRef>
              <c:f>'(反論3、4)家庭用電力と産業用電力'!$B$62:$B$151</c:f>
              <c:numCache>
                <c:formatCode>#,##0</c:formatCode>
                <c:ptCount val="90"/>
                <c:pt idx="0">
                  <c:v>127799</c:v>
                </c:pt>
                <c:pt idx="1">
                  <c:v>127605.5692</c:v>
                </c:pt>
                <c:pt idx="2" formatCode="General">
                  <c:v>127389.2386</c:v>
                </c:pt>
                <c:pt idx="3" formatCode="General">
                  <c:v>127122.7711</c:v>
                </c:pt>
                <c:pt idx="4" formatCode="General">
                  <c:v>126808.23639999999</c:v>
                </c:pt>
                <c:pt idx="5" formatCode="General">
                  <c:v>126442.4561</c:v>
                </c:pt>
                <c:pt idx="6" formatCode="General">
                  <c:v>126033.4685</c:v>
                </c:pt>
                <c:pt idx="7" formatCode="General">
                  <c:v>125569.72259999999</c:v>
                </c:pt>
                <c:pt idx="8" formatCode="General">
                  <c:v>125054.4596</c:v>
                </c:pt>
                <c:pt idx="9" formatCode="General">
                  <c:v>124493.1731</c:v>
                </c:pt>
                <c:pt idx="10" formatCode="General">
                  <c:v>123880.8057</c:v>
                </c:pt>
                <c:pt idx="11" formatCode="General">
                  <c:v>123226.0554</c:v>
                </c:pt>
                <c:pt idx="12" formatCode="General">
                  <c:v>122518.3078</c:v>
                </c:pt>
                <c:pt idx="13" formatCode="General">
                  <c:v>121762.8487</c:v>
                </c:pt>
                <c:pt idx="14" formatCode="General">
                  <c:v>120966.5082</c:v>
                </c:pt>
                <c:pt idx="15" formatCode="General">
                  <c:v>120134.55530000001</c:v>
                </c:pt>
                <c:pt idx="16" formatCode="General">
                  <c:v>119272.69319999999</c:v>
                </c:pt>
                <c:pt idx="17" formatCode="General">
                  <c:v>118372.3125</c:v>
                </c:pt>
                <c:pt idx="18" formatCode="General">
                  <c:v>117439.2545</c:v>
                </c:pt>
                <c:pt idx="19" formatCode="General">
                  <c:v>116481.05160000001</c:v>
                </c:pt>
                <c:pt idx="20" formatCode="General">
                  <c:v>115505.99159999999</c:v>
                </c:pt>
                <c:pt idx="21" formatCode="General">
                  <c:v>114518.8254</c:v>
                </c:pt>
                <c:pt idx="22" formatCode="General">
                  <c:v>113503.5039</c:v>
                </c:pt>
                <c:pt idx="23" formatCode="General">
                  <c:v>112466.0622</c:v>
                </c:pt>
                <c:pt idx="24" formatCode="General">
                  <c:v>111412.95170000001</c:v>
                </c:pt>
                <c:pt idx="25" formatCode="General">
                  <c:v>110353.7803</c:v>
                </c:pt>
                <c:pt idx="26" formatCode="General">
                  <c:v>109297.6116</c:v>
                </c:pt>
                <c:pt idx="27" formatCode="General">
                  <c:v>108227.0037</c:v>
                </c:pt>
                <c:pt idx="28" formatCode="General">
                  <c:v>107147.379</c:v>
                </c:pt>
                <c:pt idx="29" formatCode="General">
                  <c:v>106064.28260000001</c:v>
                </c:pt>
                <c:pt idx="30" formatCode="General">
                  <c:v>104982.07279999999</c:v>
                </c:pt>
                <c:pt idx="31" formatCode="General">
                  <c:v>103913.03019999999</c:v>
                </c:pt>
                <c:pt idx="32" formatCode="General">
                  <c:v>102843.32460000001</c:v>
                </c:pt>
                <c:pt idx="33" formatCode="General">
                  <c:v>101777.098</c:v>
                </c:pt>
                <c:pt idx="34" formatCode="General">
                  <c:v>100712.8792</c:v>
                </c:pt>
                <c:pt idx="35" formatCode="General">
                  <c:v>99664.774829999995</c:v>
                </c:pt>
                <c:pt idx="36" formatCode="General">
                  <c:v>98633.195489999998</c:v>
                </c:pt>
                <c:pt idx="37" formatCode="General">
                  <c:v>97585.386360000004</c:v>
                </c:pt>
                <c:pt idx="38" formatCode="General">
                  <c:v>96542.780100000004</c:v>
                </c:pt>
                <c:pt idx="39" formatCode="General">
                  <c:v>95505.484389999998</c:v>
                </c:pt>
                <c:pt idx="40" formatCode="General">
                  <c:v>94475.315900000001</c:v>
                </c:pt>
                <c:pt idx="41" formatCode="General">
                  <c:v>93456.557440000004</c:v>
                </c:pt>
                <c:pt idx="42" formatCode="General">
                  <c:v>92436.490460000001</c:v>
                </c:pt>
                <c:pt idx="43" formatCode="General">
                  <c:v>91411.44515</c:v>
                </c:pt>
                <c:pt idx="44" formatCode="General">
                  <c:v>90380.571240000005</c:v>
                </c:pt>
                <c:pt idx="45" formatCode="General">
                  <c:v>89341.8266</c:v>
                </c:pt>
                <c:pt idx="46" formatCode="General">
                  <c:v>88307.302620000002</c:v>
                </c:pt>
                <c:pt idx="47" formatCode="General">
                  <c:v>87266.913230000006</c:v>
                </c:pt>
                <c:pt idx="48" formatCode="General">
                  <c:v>86217.891380000001</c:v>
                </c:pt>
                <c:pt idx="49" formatCode="General">
                  <c:v>85164.081030000001</c:v>
                </c:pt>
                <c:pt idx="50" formatCode="General">
                  <c:v>84110.461599999995</c:v>
                </c:pt>
                <c:pt idx="51" formatCode="General">
                  <c:v>83065.806339999996</c:v>
                </c:pt>
                <c:pt idx="52" formatCode="General">
                  <c:v>82022.244200000001</c:v>
                </c:pt>
                <c:pt idx="53" formatCode="General">
                  <c:v>80981.597949999996</c:v>
                </c:pt>
                <c:pt idx="54" formatCode="General">
                  <c:v>79948.444430000003</c:v>
                </c:pt>
                <c:pt idx="55" formatCode="General">
                  <c:v>78925.520910000007</c:v>
                </c:pt>
                <c:pt idx="56" formatCode="General">
                  <c:v>77928.653449999998</c:v>
                </c:pt>
                <c:pt idx="57" formatCode="General">
                  <c:v>76936.973079999996</c:v>
                </c:pt>
                <c:pt idx="58" formatCode="General">
                  <c:v>75963.376799999998</c:v>
                </c:pt>
                <c:pt idx="59" formatCode="General">
                  <c:v>75008.627200000003</c:v>
                </c:pt>
                <c:pt idx="60" formatCode="General">
                  <c:v>74075.31323</c:v>
                </c:pt>
                <c:pt idx="61" formatCode="General">
                  <c:v>73164.364799999996</c:v>
                </c:pt>
                <c:pt idx="62" formatCode="General">
                  <c:v>72274.60269</c:v>
                </c:pt>
                <c:pt idx="63" formatCode="General">
                  <c:v>71404.620599999995</c:v>
                </c:pt>
                <c:pt idx="64" formatCode="General">
                  <c:v>70555.556289999993</c:v>
                </c:pt>
                <c:pt idx="65" formatCode="General">
                  <c:v>69728.122919999994</c:v>
                </c:pt>
                <c:pt idx="66" formatCode="General">
                  <c:v>68921.179319999996</c:v>
                </c:pt>
                <c:pt idx="67" formatCode="General">
                  <c:v>68131.390199999994</c:v>
                </c:pt>
                <c:pt idx="68" formatCode="General">
                  <c:v>67355.914050000007</c:v>
                </c:pt>
                <c:pt idx="69" formatCode="General">
                  <c:v>66594.190889999998</c:v>
                </c:pt>
                <c:pt idx="70" formatCode="General">
                  <c:v>65845.029479999997</c:v>
                </c:pt>
                <c:pt idx="71" formatCode="General">
                  <c:v>65108.921260000003</c:v>
                </c:pt>
                <c:pt idx="72" formatCode="General">
                  <c:v>64382.062550000002</c:v>
                </c:pt>
                <c:pt idx="73" formatCode="General">
                  <c:v>63663.784849999996</c:v>
                </c:pt>
                <c:pt idx="74" formatCode="General">
                  <c:v>62953.815779999997</c:v>
                </c:pt>
                <c:pt idx="75" formatCode="General">
                  <c:v>62252.630550000002</c:v>
                </c:pt>
                <c:pt idx="76" formatCode="General">
                  <c:v>61560.079360000003</c:v>
                </c:pt>
                <c:pt idx="77" formatCode="General">
                  <c:v>60873.273699999998</c:v>
                </c:pt>
                <c:pt idx="78" formatCode="General">
                  <c:v>60192.327839999998</c:v>
                </c:pt>
                <c:pt idx="79" formatCode="General">
                  <c:v>59517.283640000001</c:v>
                </c:pt>
                <c:pt idx="80" formatCode="General">
                  <c:v>58848.46142</c:v>
                </c:pt>
                <c:pt idx="81" formatCode="General">
                  <c:v>58185.107530000001</c:v>
                </c:pt>
                <c:pt idx="82" formatCode="General">
                  <c:v>57525.592299999997</c:v>
                </c:pt>
                <c:pt idx="83" formatCode="General">
                  <c:v>56870.913829999998</c:v>
                </c:pt>
                <c:pt idx="84" formatCode="General">
                  <c:v>56220.99697</c:v>
                </c:pt>
                <c:pt idx="85" formatCode="General">
                  <c:v>55577.099540000003</c:v>
                </c:pt>
                <c:pt idx="86" formatCode="General">
                  <c:v>54939.02824</c:v>
                </c:pt>
                <c:pt idx="87" formatCode="General">
                  <c:v>54304.727939999997</c:v>
                </c:pt>
                <c:pt idx="88" formatCode="General">
                  <c:v>53674.768969999997</c:v>
                </c:pt>
                <c:pt idx="89" formatCode="General">
                  <c:v>53050.611210000003</c:v>
                </c:pt>
              </c:numCache>
            </c:numRef>
          </c:yVal>
        </c:ser>
        <c:axId val="141777152"/>
        <c:axId val="141796864"/>
      </c:scatterChart>
      <c:valAx>
        <c:axId val="141777152"/>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6864"/>
        <c:crosses val="autoZero"/>
        <c:crossBetween val="midCat"/>
      </c:valAx>
      <c:valAx>
        <c:axId val="14179686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7715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layout/>
    </c:title>
    <c:plotArea>
      <c:layout/>
      <c:scatterChart>
        <c:scatterStyle val="lineMarker"/>
        <c:ser>
          <c:idx val="0"/>
          <c:order val="0"/>
          <c:tx>
            <c:strRef>
              <c:f>'(反論3、4)家庭用電力と産業用電力'!$G$1</c:f>
              <c:strCache>
                <c:ptCount val="1"/>
                <c:pt idx="0">
                  <c:v>家庭向け電力だけ</c:v>
                </c:pt>
              </c:strCache>
            </c:strRef>
          </c:tx>
          <c:spPr>
            <a:ln w="28575">
              <a:noFill/>
            </a:ln>
          </c:spPr>
          <c:yVal>
            <c:numRef>
              <c:f>'(反論3、4)家庭用電力と産業用電力'!$G$2:$G$61</c:f>
              <c:numCache>
                <c:formatCode>#,##0;[Red]\-#,##0</c:formatCode>
                <c:ptCount val="60"/>
                <c:pt idx="0">
                  <c:v>6063880</c:v>
                </c:pt>
                <c:pt idx="1">
                  <c:v>6418974</c:v>
                </c:pt>
                <c:pt idx="2">
                  <c:v>6915933</c:v>
                </c:pt>
                <c:pt idx="3">
                  <c:v>7369326</c:v>
                </c:pt>
                <c:pt idx="4">
                  <c:v>7758566</c:v>
                </c:pt>
                <c:pt idx="5">
                  <c:v>8340535</c:v>
                </c:pt>
                <c:pt idx="6">
                  <c:v>9132189</c:v>
                </c:pt>
                <c:pt idx="7">
                  <c:v>10053835</c:v>
                </c:pt>
                <c:pt idx="8">
                  <c:v>11357843</c:v>
                </c:pt>
                <c:pt idx="9">
                  <c:v>13378757</c:v>
                </c:pt>
                <c:pt idx="10">
                  <c:v>15744295</c:v>
                </c:pt>
                <c:pt idx="11">
                  <c:v>18791587</c:v>
                </c:pt>
                <c:pt idx="12">
                  <c:v>22016847</c:v>
                </c:pt>
                <c:pt idx="13">
                  <c:v>25292088</c:v>
                </c:pt>
                <c:pt idx="14">
                  <c:v>28323738</c:v>
                </c:pt>
                <c:pt idx="15">
                  <c:v>31701404</c:v>
                </c:pt>
                <c:pt idx="16">
                  <c:v>35663674</c:v>
                </c:pt>
                <c:pt idx="17">
                  <c:v>39594590</c:v>
                </c:pt>
                <c:pt idx="18">
                  <c:v>45349962</c:v>
                </c:pt>
                <c:pt idx="19">
                  <c:v>51705962</c:v>
                </c:pt>
                <c:pt idx="20">
                  <c:v>58055880</c:v>
                </c:pt>
                <c:pt idx="21">
                  <c:v>65429526</c:v>
                </c:pt>
                <c:pt idx="22">
                  <c:v>72547967</c:v>
                </c:pt>
                <c:pt idx="23">
                  <c:v>75358825</c:v>
                </c:pt>
                <c:pt idx="24">
                  <c:v>82421178</c:v>
                </c:pt>
                <c:pt idx="25">
                  <c:v>87470637</c:v>
                </c:pt>
                <c:pt idx="26">
                  <c:v>93081639</c:v>
                </c:pt>
                <c:pt idx="27">
                  <c:v>101984211</c:v>
                </c:pt>
                <c:pt idx="28">
                  <c:v>105750236</c:v>
                </c:pt>
                <c:pt idx="29">
                  <c:v>105270783</c:v>
                </c:pt>
                <c:pt idx="30">
                  <c:v>110295294</c:v>
                </c:pt>
                <c:pt idx="31">
                  <c:v>112788288</c:v>
                </c:pt>
                <c:pt idx="32">
                  <c:v>122216974</c:v>
                </c:pt>
                <c:pt idx="33">
                  <c:v>127509670</c:v>
                </c:pt>
                <c:pt idx="34">
                  <c:v>133302721</c:v>
                </c:pt>
                <c:pt idx="35">
                  <c:v>136520754</c:v>
                </c:pt>
                <c:pt idx="36">
                  <c:v>146107587</c:v>
                </c:pt>
                <c:pt idx="37">
                  <c:v>153084911</c:v>
                </c:pt>
                <c:pt idx="38">
                  <c:v>163419446</c:v>
                </c:pt>
                <c:pt idx="39">
                  <c:v>177419014</c:v>
                </c:pt>
                <c:pt idx="40">
                  <c:v>185326353</c:v>
                </c:pt>
                <c:pt idx="41">
                  <c:v>192135547</c:v>
                </c:pt>
                <c:pt idx="42">
                  <c:v>197694960</c:v>
                </c:pt>
                <c:pt idx="43">
                  <c:v>215515410</c:v>
                </c:pt>
                <c:pt idx="44">
                  <c:v>224649796</c:v>
                </c:pt>
                <c:pt idx="45">
                  <c:v>228231014</c:v>
                </c:pt>
                <c:pt idx="46">
                  <c:v>232370625</c:v>
                </c:pt>
                <c:pt idx="47">
                  <c:v>240937635</c:v>
                </c:pt>
                <c:pt idx="48">
                  <c:v>248234004</c:v>
                </c:pt>
                <c:pt idx="49">
                  <c:v>254592345</c:v>
                </c:pt>
                <c:pt idx="50">
                  <c:v>254469213</c:v>
                </c:pt>
                <c:pt idx="51">
                  <c:v>263439013</c:v>
                </c:pt>
                <c:pt idx="52">
                  <c:v>259653750</c:v>
                </c:pt>
                <c:pt idx="53">
                  <c:v>272547123</c:v>
                </c:pt>
                <c:pt idx="54">
                  <c:v>281289191</c:v>
                </c:pt>
                <c:pt idx="55">
                  <c:v>278310832</c:v>
                </c:pt>
                <c:pt idx="56">
                  <c:v>289722972</c:v>
                </c:pt>
                <c:pt idx="57">
                  <c:v>285283402</c:v>
                </c:pt>
                <c:pt idx="58">
                  <c:v>284964418</c:v>
                </c:pt>
                <c:pt idx="59">
                  <c:v>304229697</c:v>
                </c:pt>
              </c:numCache>
            </c:numRef>
          </c:yVal>
        </c:ser>
        <c:axId val="141837440"/>
        <c:axId val="141839744"/>
      </c:scatterChart>
      <c:valAx>
        <c:axId val="141837440"/>
        <c:scaling>
          <c:orientation val="minMax"/>
        </c:scaling>
        <c:axPos val="b"/>
        <c:tickLblPos val="nextTo"/>
        <c:crossAx val="141839744"/>
        <c:crosses val="autoZero"/>
        <c:crossBetween val="midCat"/>
      </c:valAx>
      <c:valAx>
        <c:axId val="141839744"/>
        <c:scaling>
          <c:orientation val="minMax"/>
        </c:scaling>
        <c:axPos val="l"/>
        <c:majorGridlines/>
        <c:numFmt formatCode="#,##0;[Red]\-#,##0" sourceLinked="1"/>
        <c:tickLblPos val="nextTo"/>
        <c:crossAx val="141837440"/>
        <c:crosses val="autoZero"/>
        <c:crossBetween val="midCat"/>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layout/>
    </c:title>
    <c:plotArea>
      <c:layout>
        <c:manualLayout>
          <c:layoutTarget val="inner"/>
          <c:xMode val="edge"/>
          <c:yMode val="edge"/>
          <c:x val="0.11553625080428853"/>
          <c:y val="0.11424203146334332"/>
          <c:w val="0.62394798514080407"/>
          <c:h val="0.8017400389306728"/>
        </c:manualLayout>
      </c:layout>
      <c:scatterChart>
        <c:scatterStyle val="lineMarker"/>
        <c:ser>
          <c:idx val="0"/>
          <c:order val="0"/>
          <c:tx>
            <c:strRef>
              <c:f>'(反論3、4)家庭用電力と産業用電力'!$H$1</c:f>
              <c:strCache>
                <c:ptCount val="1"/>
                <c:pt idx="0">
                  <c:v>産業用電力(前記2つの差)</c:v>
                </c:pt>
              </c:strCache>
            </c:strRef>
          </c:tx>
          <c:spPr>
            <a:ln w="28575">
              <a:noFill/>
            </a:ln>
          </c:spPr>
          <c:yVal>
            <c:numRef>
              <c:f>'(反論3、4)家庭用電力と産業用電力'!$H$2:$H$61</c:f>
              <c:numCache>
                <c:formatCode>#,##0;[Red]\-#,##0</c:formatCode>
                <c:ptCount val="60"/>
                <c:pt idx="0">
                  <c:v>30760253</c:v>
                </c:pt>
                <c:pt idx="1">
                  <c:v>33762970</c:v>
                </c:pt>
                <c:pt idx="2">
                  <c:v>38300347</c:v>
                </c:pt>
                <c:pt idx="3">
                  <c:v>40634477</c:v>
                </c:pt>
                <c:pt idx="4">
                  <c:v>45385310</c:v>
                </c:pt>
                <c:pt idx="5">
                  <c:v>52626794</c:v>
                </c:pt>
                <c:pt idx="6">
                  <c:v>58873274</c:v>
                </c:pt>
                <c:pt idx="7">
                  <c:v>62013954</c:v>
                </c:pt>
                <c:pt idx="8">
                  <c:v>73142705</c:v>
                </c:pt>
                <c:pt idx="9">
                  <c:v>86029164</c:v>
                </c:pt>
                <c:pt idx="10">
                  <c:v>98798774</c:v>
                </c:pt>
                <c:pt idx="11">
                  <c:v>102967756</c:v>
                </c:pt>
                <c:pt idx="12">
                  <c:v>117496528</c:v>
                </c:pt>
                <c:pt idx="13">
                  <c:v>131915938</c:v>
                </c:pt>
                <c:pt idx="14">
                  <c:v>140497118</c:v>
                </c:pt>
                <c:pt idx="15">
                  <c:v>158594695</c:v>
                </c:pt>
                <c:pt idx="16">
                  <c:v>182428082</c:v>
                </c:pt>
                <c:pt idx="17">
                  <c:v>202265169</c:v>
                </c:pt>
                <c:pt idx="18">
                  <c:v>234494071</c:v>
                </c:pt>
                <c:pt idx="19">
                  <c:v>267994764</c:v>
                </c:pt>
                <c:pt idx="20">
                  <c:v>287776414</c:v>
                </c:pt>
                <c:pt idx="21">
                  <c:v>319043862</c:v>
                </c:pt>
                <c:pt idx="22">
                  <c:v>349220197</c:v>
                </c:pt>
                <c:pt idx="23">
                  <c:v>340577004</c:v>
                </c:pt>
                <c:pt idx="24">
                  <c:v>345914057</c:v>
                </c:pt>
                <c:pt idx="25">
                  <c:v>371996115</c:v>
                </c:pt>
                <c:pt idx="26">
                  <c:v>385670529</c:v>
                </c:pt>
                <c:pt idx="27">
                  <c:v>402271015</c:v>
                </c:pt>
                <c:pt idx="28">
                  <c:v>423319682</c:v>
                </c:pt>
                <c:pt idx="29">
                  <c:v>414979857</c:v>
                </c:pt>
                <c:pt idx="30">
                  <c:v>412366121</c:v>
                </c:pt>
                <c:pt idx="31">
                  <c:v>408942887</c:v>
                </c:pt>
                <c:pt idx="32">
                  <c:v>430835387</c:v>
                </c:pt>
                <c:pt idx="33">
                  <c:v>453240044</c:v>
                </c:pt>
                <c:pt idx="34">
                  <c:v>466003502</c:v>
                </c:pt>
                <c:pt idx="35">
                  <c:v>465287881</c:v>
                </c:pt>
                <c:pt idx="36">
                  <c:v>492020099</c:v>
                </c:pt>
                <c:pt idx="37">
                  <c:v>519232004</c:v>
                </c:pt>
                <c:pt idx="38">
                  <c:v>550477334</c:v>
                </c:pt>
                <c:pt idx="39">
                  <c:v>588149678</c:v>
                </c:pt>
                <c:pt idx="40">
                  <c:v>604562070</c:v>
                </c:pt>
                <c:pt idx="41">
                  <c:v>605616232</c:v>
                </c:pt>
                <c:pt idx="42">
                  <c:v>607000538</c:v>
                </c:pt>
                <c:pt idx="43">
                  <c:v>643301362</c:v>
                </c:pt>
                <c:pt idx="44">
                  <c:v>656909482</c:v>
                </c:pt>
                <c:pt idx="45">
                  <c:v>675226348</c:v>
                </c:pt>
                <c:pt idx="46">
                  <c:v>694087181</c:v>
                </c:pt>
                <c:pt idx="47">
                  <c:v>693723426</c:v>
                </c:pt>
                <c:pt idx="48">
                  <c:v>709136098</c:v>
                </c:pt>
                <c:pt idx="49">
                  <c:v>727473242</c:v>
                </c:pt>
                <c:pt idx="50">
                  <c:v>723264463</c:v>
                </c:pt>
                <c:pt idx="51">
                  <c:v>736612749</c:v>
                </c:pt>
                <c:pt idx="52">
                  <c:v>725114180</c:v>
                </c:pt>
                <c:pt idx="53">
                  <c:v>750601927</c:v>
                </c:pt>
                <c:pt idx="54">
                  <c:v>762510721</c:v>
                </c:pt>
                <c:pt idx="55">
                  <c:v>769997234.10000002</c:v>
                </c:pt>
                <c:pt idx="56">
                  <c:v>787769219</c:v>
                </c:pt>
                <c:pt idx="57">
                  <c:v>750248999</c:v>
                </c:pt>
                <c:pt idx="58">
                  <c:v>717857660</c:v>
                </c:pt>
                <c:pt idx="59">
                  <c:v>752210955</c:v>
                </c:pt>
              </c:numCache>
            </c:numRef>
          </c:yVal>
        </c:ser>
        <c:axId val="141923840"/>
        <c:axId val="141942784"/>
      </c:scatterChart>
      <c:valAx>
        <c:axId val="141923840"/>
        <c:scaling>
          <c:orientation val="minMax"/>
        </c:scaling>
        <c:axPos val="b"/>
        <c:tickLblPos val="nextTo"/>
        <c:crossAx val="141942784"/>
        <c:crosses val="autoZero"/>
        <c:crossBetween val="midCat"/>
      </c:valAx>
      <c:valAx>
        <c:axId val="141942784"/>
        <c:scaling>
          <c:orientation val="minMax"/>
        </c:scaling>
        <c:axPos val="l"/>
        <c:majorGridlines/>
        <c:numFmt formatCode="#,##0;[Red]\-#,##0" sourceLinked="1"/>
        <c:tickLblPos val="nextTo"/>
        <c:crossAx val="141923840"/>
        <c:crosses val="autoZero"/>
        <c:crossBetween val="midCat"/>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google.co.jp/url?sa=i&amp;rct=j&amp;q=&amp;esrc=s&amp;source=images&amp;cd=&amp;cad=rja&amp;uact=8&amp;ved=0CAcQjRw&amp;url=http://www2.miyako-ma.jp/chikasui/sango/02sango.html&amp;ei=HLxyVJ6cI6PemAWh-oJI&amp;psig=AFQjCNFEwyAzOPnZiwwnDwJyTk2KkTDtZQ&amp;ust=1416891758098895" TargetMode="Externa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16</xdr:col>
      <xdr:colOff>9524</xdr:colOff>
      <xdr:row>19</xdr:row>
      <xdr:rowOff>23812</xdr:rowOff>
    </xdr:from>
    <xdr:to>
      <xdr:col>20</xdr:col>
      <xdr:colOff>600075</xdr:colOff>
      <xdr:row>29</xdr:row>
      <xdr:rowOff>176212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819150</xdr:colOff>
      <xdr:row>8</xdr:row>
      <xdr:rowOff>271462</xdr:rowOff>
    </xdr:from>
    <xdr:to>
      <xdr:col>20</xdr:col>
      <xdr:colOff>180975</xdr:colOff>
      <xdr:row>19</xdr:row>
      <xdr:rowOff>138112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816347</xdr:colOff>
      <xdr:row>31</xdr:row>
      <xdr:rowOff>560</xdr:rowOff>
    </xdr:from>
    <xdr:to>
      <xdr:col>20</xdr:col>
      <xdr:colOff>854447</xdr:colOff>
      <xdr:row>44</xdr:row>
      <xdr:rowOff>26894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908235</xdr:colOff>
      <xdr:row>45</xdr:row>
      <xdr:rowOff>224117</xdr:rowOff>
    </xdr:from>
    <xdr:to>
      <xdr:col>20</xdr:col>
      <xdr:colOff>890866</xdr:colOff>
      <xdr:row>59</xdr:row>
      <xdr:rowOff>138392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1352550</xdr:colOff>
      <xdr:row>146</xdr:row>
      <xdr:rowOff>142875</xdr:rowOff>
    </xdr:from>
    <xdr:to>
      <xdr:col>21</xdr:col>
      <xdr:colOff>323850</xdr:colOff>
      <xdr:row>157</xdr:row>
      <xdr:rowOff>9525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466725</xdr:colOff>
      <xdr:row>131</xdr:row>
      <xdr:rowOff>176212</xdr:rowOff>
    </xdr:from>
    <xdr:to>
      <xdr:col>18</xdr:col>
      <xdr:colOff>542925</xdr:colOff>
      <xdr:row>142</xdr:row>
      <xdr:rowOff>176212</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672351</xdr:colOff>
      <xdr:row>1</xdr:row>
      <xdr:rowOff>98051</xdr:rowOff>
    </xdr:from>
    <xdr:to>
      <xdr:col>14</xdr:col>
      <xdr:colOff>462241</xdr:colOff>
      <xdr:row>16</xdr:row>
      <xdr:rowOff>112059</xdr:rowOff>
    </xdr:to>
    <xdr:cxnSp macro="">
      <xdr:nvCxnSpPr>
        <xdr:cNvPr id="9" name="直線矢印コネクタ 8"/>
        <xdr:cNvCxnSpPr/>
      </xdr:nvCxnSpPr>
      <xdr:spPr>
        <a:xfrm>
          <a:off x="1358711" y="1484779"/>
          <a:ext cx="2353236" cy="3795993"/>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26331</xdr:colOff>
      <xdr:row>61</xdr:row>
      <xdr:rowOff>124385</xdr:rowOff>
    </xdr:from>
    <xdr:to>
      <xdr:col>14</xdr:col>
      <xdr:colOff>502582</xdr:colOff>
      <xdr:row>76</xdr:row>
      <xdr:rowOff>138393</xdr:rowOff>
    </xdr:to>
    <xdr:cxnSp macro="">
      <xdr:nvCxnSpPr>
        <xdr:cNvPr id="10" name="直線矢印コネクタ 9"/>
        <xdr:cNvCxnSpPr/>
      </xdr:nvCxnSpPr>
      <xdr:spPr>
        <a:xfrm>
          <a:off x="1399052" y="16639054"/>
          <a:ext cx="2353236" cy="3795993"/>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439694</xdr:colOff>
      <xdr:row>13</xdr:row>
      <xdr:rowOff>112400</xdr:rowOff>
    </xdr:from>
    <xdr:to>
      <xdr:col>7</xdr:col>
      <xdr:colOff>46368</xdr:colOff>
      <xdr:row>21</xdr:row>
      <xdr:rowOff>159233</xdr:rowOff>
    </xdr:to>
    <xdr:sp macro="" textlink="">
      <xdr:nvSpPr>
        <xdr:cNvPr id="11" name="メモ 10"/>
        <xdr:cNvSpPr/>
      </xdr:nvSpPr>
      <xdr:spPr>
        <a:xfrm>
          <a:off x="1810365" y="4561272"/>
          <a:ext cx="3033351" cy="2079607"/>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1"/>
            <a:t>(</a:t>
          </a:r>
          <a:r>
            <a:rPr kumimoji="1" lang="ja-JP" altLang="en-US" sz="1200" b="1"/>
            <a:t>反論</a:t>
          </a:r>
          <a:r>
            <a:rPr kumimoji="1" lang="en-US" altLang="ja-JP" sz="1200" b="1"/>
            <a:t>1)</a:t>
          </a:r>
          <a:r>
            <a:rPr kumimoji="1" lang="ja-JP" altLang="en-US" sz="1200" b="1"/>
            <a:t>相関といっても、所詮はグラフの移動を目視しただけの江端の主観に過ぎない</a:t>
          </a:r>
          <a:endParaRPr kumimoji="1" lang="en-US" altLang="ja-JP" sz="1200" b="1"/>
        </a:p>
        <a:p>
          <a:pPr algn="l"/>
          <a:endParaRPr kumimoji="1" lang="en-US" altLang="ja-JP" sz="1200" b="1"/>
        </a:p>
        <a:p>
          <a:pPr algn="l"/>
          <a:r>
            <a:rPr kumimoji="1" lang="en-US" altLang="ja-JP" sz="1200" b="1"/>
            <a:t>(</a:t>
          </a:r>
          <a:r>
            <a:rPr kumimoji="1" lang="ja-JP" altLang="en-US" sz="1200" b="1"/>
            <a:t>検証結果</a:t>
          </a:r>
          <a:r>
            <a:rPr kumimoji="1" lang="en-US" altLang="ja-JP" sz="1200" b="1"/>
            <a:t>)</a:t>
          </a:r>
          <a:r>
            <a:rPr kumimoji="1" lang="ja-JP" altLang="en-US" sz="1200" b="1"/>
            <a:t>もっとも単順な線形相関（いわゆる</a:t>
          </a:r>
          <a:r>
            <a:rPr kumimoji="1" lang="en-US" altLang="ja-JP" sz="1200" b="1"/>
            <a:t>Y=Ax+B</a:t>
          </a:r>
          <a:r>
            <a:rPr kumimoji="1" lang="ja-JP" altLang="en-US" sz="1200" b="1"/>
            <a:t>）を使用しても、その相関係数は</a:t>
          </a:r>
          <a:r>
            <a:rPr kumimoji="1" lang="en-US" altLang="ja-JP" sz="1200" b="1"/>
            <a:t>0.994</a:t>
          </a:r>
          <a:r>
            <a:rPr kumimoji="1" lang="ja-JP" altLang="en-US" sz="1200" b="1"/>
            <a:t>となり、客観性が認められると考える（一般に</a:t>
          </a:r>
          <a:r>
            <a:rPr kumimoji="1" lang="en-US" altLang="ja-JP" sz="1200" b="1"/>
            <a:t>0.7</a:t>
          </a:r>
          <a:r>
            <a:rPr kumimoji="1" lang="ja-JP" altLang="en-US" sz="1200" b="1"/>
            <a:t>以上で「相関が</a:t>
          </a:r>
          <a:r>
            <a:rPr kumimoji="1" lang="en-US" altLang="ja-JP" sz="1200" b="1"/>
            <a:t>『</a:t>
          </a:r>
          <a:r>
            <a:rPr kumimoji="1" lang="ja-JP" altLang="en-US" sz="1200" b="1"/>
            <a:t>強い</a:t>
          </a:r>
          <a:r>
            <a:rPr kumimoji="1" lang="en-US" altLang="ja-JP" sz="1200" b="1"/>
            <a:t>』</a:t>
          </a:r>
          <a:r>
            <a:rPr kumimoji="1" lang="ja-JP" altLang="en-US" sz="1200" b="1"/>
            <a:t>」といわれる）</a:t>
          </a:r>
          <a:endParaRPr kumimoji="1" lang="en-US" altLang="ja-JP" sz="1200" b="1"/>
        </a:p>
      </xdr:txBody>
    </xdr:sp>
    <xdr:clientData/>
  </xdr:twoCellAnchor>
  <xdr:twoCellAnchor>
    <xdr:from>
      <xdr:col>2</xdr:col>
      <xdr:colOff>168088</xdr:colOff>
      <xdr:row>21</xdr:row>
      <xdr:rowOff>210110</xdr:rowOff>
    </xdr:from>
    <xdr:to>
      <xdr:col>13</xdr:col>
      <xdr:colOff>924485</xdr:colOff>
      <xdr:row>24</xdr:row>
      <xdr:rowOff>84044</xdr:rowOff>
    </xdr:to>
    <xdr:cxnSp macro="">
      <xdr:nvCxnSpPr>
        <xdr:cNvPr id="12" name="直線矢印コネクタ 11"/>
        <xdr:cNvCxnSpPr/>
      </xdr:nvCxnSpPr>
      <xdr:spPr>
        <a:xfrm flipH="1">
          <a:off x="1540809" y="6625478"/>
          <a:ext cx="8558492" cy="756397"/>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112058</xdr:colOff>
      <xdr:row>25</xdr:row>
      <xdr:rowOff>28015</xdr:rowOff>
    </xdr:from>
    <xdr:to>
      <xdr:col>12</xdr:col>
      <xdr:colOff>14007</xdr:colOff>
      <xdr:row>29</xdr:row>
      <xdr:rowOff>70037</xdr:rowOff>
    </xdr:to>
    <xdr:cxnSp macro="">
      <xdr:nvCxnSpPr>
        <xdr:cNvPr id="15" name="直線矢印コネクタ 14"/>
        <xdr:cNvCxnSpPr/>
      </xdr:nvCxnSpPr>
      <xdr:spPr>
        <a:xfrm flipH="1" flipV="1">
          <a:off x="1484779" y="7493934"/>
          <a:ext cx="6765552" cy="1106581"/>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676275</xdr:colOff>
      <xdr:row>13</xdr:row>
      <xdr:rowOff>85725</xdr:rowOff>
    </xdr:from>
    <xdr:to>
      <xdr:col>12</xdr:col>
      <xdr:colOff>447675</xdr:colOff>
      <xdr:row>28</xdr:row>
      <xdr:rowOff>114300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76200</xdr:colOff>
      <xdr:row>13</xdr:row>
      <xdr:rowOff>133350</xdr:rowOff>
    </xdr:from>
    <xdr:to>
      <xdr:col>19</xdr:col>
      <xdr:colOff>533400</xdr:colOff>
      <xdr:row>28</xdr:row>
      <xdr:rowOff>161925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314324</xdr:colOff>
      <xdr:row>139</xdr:row>
      <xdr:rowOff>133350</xdr:rowOff>
    </xdr:from>
    <xdr:to>
      <xdr:col>17</xdr:col>
      <xdr:colOff>228600</xdr:colOff>
      <xdr:row>169</xdr:row>
      <xdr:rowOff>133350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428626</xdr:colOff>
      <xdr:row>13</xdr:row>
      <xdr:rowOff>47625</xdr:rowOff>
    </xdr:from>
    <xdr:to>
      <xdr:col>15</xdr:col>
      <xdr:colOff>409576</xdr:colOff>
      <xdr:row>43</xdr:row>
      <xdr:rowOff>133350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153629</xdr:colOff>
      <xdr:row>22</xdr:row>
      <xdr:rowOff>92178</xdr:rowOff>
    </xdr:from>
    <xdr:to>
      <xdr:col>12</xdr:col>
      <xdr:colOff>307565</xdr:colOff>
      <xdr:row>62</xdr:row>
      <xdr:rowOff>92179</xdr:rowOff>
    </xdr:to>
    <xdr:pic>
      <xdr:nvPicPr>
        <xdr:cNvPr id="2" name="図 1" descr="http://www.mlit.go.jp/common/001038965.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270000" y="3922662"/>
          <a:ext cx="9924742" cy="696451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628650</xdr:colOff>
      <xdr:row>16</xdr:row>
      <xdr:rowOff>76200</xdr:rowOff>
    </xdr:from>
    <xdr:to>
      <xdr:col>8</xdr:col>
      <xdr:colOff>400050</xdr:colOff>
      <xdr:row>30</xdr:row>
      <xdr:rowOff>76200</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657225</xdr:colOff>
      <xdr:row>25</xdr:row>
      <xdr:rowOff>142874</xdr:rowOff>
    </xdr:from>
    <xdr:to>
      <xdr:col>14</xdr:col>
      <xdr:colOff>628650</xdr:colOff>
      <xdr:row>50</xdr:row>
      <xdr:rowOff>38099</xdr:rowOff>
    </xdr:to>
    <xdr:graphicFrame macro="">
      <xdr:nvGraphicFramePr>
        <xdr:cNvPr id="29" name="グラフ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136072</xdr:colOff>
      <xdr:row>17</xdr:row>
      <xdr:rowOff>119953</xdr:rowOff>
    </xdr:from>
    <xdr:to>
      <xdr:col>12</xdr:col>
      <xdr:colOff>81643</xdr:colOff>
      <xdr:row>32</xdr:row>
      <xdr:rowOff>16120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152399</xdr:colOff>
      <xdr:row>4</xdr:row>
      <xdr:rowOff>19050</xdr:rowOff>
    </xdr:from>
    <xdr:to>
      <xdr:col>17</xdr:col>
      <xdr:colOff>238124</xdr:colOff>
      <xdr:row>20</xdr:row>
      <xdr:rowOff>19050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123825</xdr:colOff>
      <xdr:row>24</xdr:row>
      <xdr:rowOff>0</xdr:rowOff>
    </xdr:from>
    <xdr:to>
      <xdr:col>17</xdr:col>
      <xdr:colOff>219075</xdr:colOff>
      <xdr:row>35</xdr:row>
      <xdr:rowOff>152399</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17</xdr:row>
      <xdr:rowOff>57150</xdr:rowOff>
    </xdr:from>
    <xdr:to>
      <xdr:col>13</xdr:col>
      <xdr:colOff>600075</xdr:colOff>
      <xdr:row>17</xdr:row>
      <xdr:rowOff>66675</xdr:rowOff>
    </xdr:to>
    <xdr:cxnSp macro="">
      <xdr:nvCxnSpPr>
        <xdr:cNvPr id="3" name="直線矢印コネクタ 2"/>
        <xdr:cNvCxnSpPr/>
      </xdr:nvCxnSpPr>
      <xdr:spPr>
        <a:xfrm flipV="1">
          <a:off x="5991225" y="3009900"/>
          <a:ext cx="4391025" cy="9525"/>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676275</xdr:colOff>
      <xdr:row>2</xdr:row>
      <xdr:rowOff>0</xdr:rowOff>
    </xdr:from>
    <xdr:to>
      <xdr:col>21</xdr:col>
      <xdr:colOff>285750</xdr:colOff>
      <xdr:row>21</xdr:row>
      <xdr:rowOff>66676</xdr:rowOff>
    </xdr:to>
    <xdr:sp macro="" textlink="">
      <xdr:nvSpPr>
        <xdr:cNvPr id="4" name="メモ 3"/>
        <xdr:cNvSpPr/>
      </xdr:nvSpPr>
      <xdr:spPr>
        <a:xfrm>
          <a:off x="12515850" y="342900"/>
          <a:ext cx="3038475" cy="3362326"/>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1"/>
            <a:t>(</a:t>
          </a:r>
          <a:r>
            <a:rPr kumimoji="1" lang="ja-JP" altLang="en-US" sz="1200" b="1"/>
            <a:t>反論</a:t>
          </a:r>
          <a:r>
            <a:rPr kumimoji="1" lang="en-US" altLang="ja-JP" sz="1200" b="1"/>
            <a:t>2)</a:t>
          </a:r>
        </a:p>
        <a:p>
          <a:pPr algn="l"/>
          <a:r>
            <a:rPr kumimoji="1" lang="ja-JP" altLang="en-US" sz="1200" b="1"/>
            <a:t>「</a:t>
          </a:r>
          <a:r>
            <a:rPr kumimoji="1" lang="en-US" altLang="ja-JP" sz="1200" b="1"/>
            <a:t>16</a:t>
          </a:r>
          <a:r>
            <a:rPr kumimoji="1" lang="ja-JP" altLang="en-US" sz="1200" b="1"/>
            <a:t>年遅延モデル」の論理付けができていない</a:t>
          </a:r>
          <a:r>
            <a:rPr kumimoji="1" lang="en-US" altLang="ja-JP" sz="1200" b="1"/>
            <a:t/>
          </a:r>
          <a:br>
            <a:rPr kumimoji="1" lang="en-US" altLang="ja-JP" sz="1200" b="1"/>
          </a:br>
          <a:r>
            <a:rPr kumimoji="1" lang="en-US" altLang="ja-JP" sz="1200" b="1"/>
            <a:t/>
          </a:r>
          <a:br>
            <a:rPr kumimoji="1" lang="en-US" altLang="ja-JP" sz="1200" b="1"/>
          </a:br>
          <a:r>
            <a:rPr kumimoji="1" lang="en-US" altLang="ja-JP" sz="1200" b="1"/>
            <a:t>(</a:t>
          </a:r>
          <a:r>
            <a:rPr kumimoji="1" lang="ja-JP" altLang="en-US" sz="1200" b="1"/>
            <a:t>検証結果の概要</a:t>
          </a:r>
          <a:r>
            <a:rPr kumimoji="1" lang="en-US" altLang="ja-JP" sz="1200" b="1"/>
            <a:t>)</a:t>
          </a:r>
        </a:p>
        <a:p>
          <a:pPr algn="l"/>
          <a:r>
            <a:rPr kumimoji="1" lang="ja-JP" altLang="en-US" sz="1200" b="1"/>
            <a:t>この（</a:t>
          </a:r>
          <a:r>
            <a:rPr kumimoji="1" lang="en-US" altLang="ja-JP" sz="1200" b="1"/>
            <a:t>a</a:t>
          </a:r>
          <a:r>
            <a:rPr kumimoji="1" lang="ja-JP" altLang="en-US" sz="1200" b="1"/>
            <a:t>）このモデルは「</a:t>
          </a:r>
          <a:r>
            <a:rPr kumimoji="1" lang="en-US" altLang="ja-JP" sz="1200" b="1"/>
            <a:t>16</a:t>
          </a:r>
          <a:r>
            <a:rPr kumimoji="1" lang="ja-JP" altLang="en-US" sz="1200" b="1"/>
            <a:t>歳未満の人間が、電力消費者としては未完成である」という仮説に基づくものであり、今回改めて検証を試みた。</a:t>
          </a:r>
        </a:p>
        <a:p>
          <a:pPr algn="l"/>
          <a:r>
            <a:rPr kumimoji="1" lang="ja-JP" altLang="en-US" sz="1200" b="1"/>
            <a:t>（</a:t>
          </a:r>
          <a:r>
            <a:rPr kumimoji="1" lang="en-US" altLang="ja-JP" sz="1200" b="1"/>
            <a:t>b</a:t>
          </a:r>
          <a:r>
            <a:rPr kumimoji="1" lang="ja-JP" altLang="en-US" sz="1200" b="1"/>
            <a:t>）</a:t>
          </a:r>
          <a:r>
            <a:rPr kumimoji="1" lang="en-US" altLang="ja-JP" sz="1200" b="1"/>
            <a:t>16</a:t>
          </a:r>
          <a:r>
            <a:rPr kumimoji="1" lang="ja-JP" altLang="en-US" sz="1200" b="1"/>
            <a:t>歳未満の人間を取り除いた人口と消費電力との相関関係を調べてみた結果では、相関係数</a:t>
          </a:r>
          <a:r>
            <a:rPr kumimoji="1" lang="en-US" altLang="ja-JP" sz="1200" b="1"/>
            <a:t>0.933</a:t>
          </a:r>
          <a:r>
            <a:rPr kumimoji="1" lang="ja-JP" altLang="en-US" sz="1200" b="1"/>
            <a:t>となり、仮説に一定の根拠が与えられたと考える。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800100</xdr:colOff>
      <xdr:row>147</xdr:row>
      <xdr:rowOff>28575</xdr:rowOff>
    </xdr:from>
    <xdr:to>
      <xdr:col>7</xdr:col>
      <xdr:colOff>104775</xdr:colOff>
      <xdr:row>158</xdr:row>
      <xdr:rowOff>28575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235033</xdr:colOff>
      <xdr:row>54</xdr:row>
      <xdr:rowOff>24741</xdr:rowOff>
    </xdr:from>
    <xdr:to>
      <xdr:col>17</xdr:col>
      <xdr:colOff>482435</xdr:colOff>
      <xdr:row>71</xdr:row>
      <xdr:rowOff>61851</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235031</xdr:colOff>
      <xdr:row>71</xdr:row>
      <xdr:rowOff>98961</xdr:rowOff>
    </xdr:from>
    <xdr:to>
      <xdr:col>17</xdr:col>
      <xdr:colOff>630874</xdr:colOff>
      <xdr:row>88</xdr:row>
      <xdr:rowOff>197924</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482435</xdr:colOff>
      <xdr:row>61</xdr:row>
      <xdr:rowOff>49481</xdr:rowOff>
    </xdr:from>
    <xdr:to>
      <xdr:col>6</xdr:col>
      <xdr:colOff>779318</xdr:colOff>
      <xdr:row>71</xdr:row>
      <xdr:rowOff>173182</xdr:rowOff>
    </xdr:to>
    <xdr:cxnSp macro="">
      <xdr:nvCxnSpPr>
        <xdr:cNvPr id="12" name="直線矢印コネクタ 11"/>
        <xdr:cNvCxnSpPr/>
      </xdr:nvCxnSpPr>
      <xdr:spPr>
        <a:xfrm flipH="1">
          <a:off x="3698669" y="16279091"/>
          <a:ext cx="2152402" cy="2758539"/>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705098</xdr:colOff>
      <xdr:row>61</xdr:row>
      <xdr:rowOff>0</xdr:rowOff>
    </xdr:from>
    <xdr:to>
      <xdr:col>7</xdr:col>
      <xdr:colOff>581396</xdr:colOff>
      <xdr:row>71</xdr:row>
      <xdr:rowOff>173182</xdr:rowOff>
    </xdr:to>
    <xdr:cxnSp macro="">
      <xdr:nvCxnSpPr>
        <xdr:cNvPr id="13" name="直線矢印コネクタ 12"/>
        <xdr:cNvCxnSpPr/>
      </xdr:nvCxnSpPr>
      <xdr:spPr>
        <a:xfrm flipH="1">
          <a:off x="3921332" y="16229610"/>
          <a:ext cx="3265713" cy="2808020"/>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735252</xdr:colOff>
      <xdr:row>120</xdr:row>
      <xdr:rowOff>45340</xdr:rowOff>
    </xdr:from>
    <xdr:to>
      <xdr:col>25</xdr:col>
      <xdr:colOff>145875</xdr:colOff>
      <xdr:row>136</xdr:row>
      <xdr:rowOff>45341</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774529</xdr:colOff>
      <xdr:row>136</xdr:row>
      <xdr:rowOff>122193</xdr:rowOff>
    </xdr:from>
    <xdr:to>
      <xdr:col>25</xdr:col>
      <xdr:colOff>208767</xdr:colOff>
      <xdr:row>152</xdr:row>
      <xdr:rowOff>122193</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10</xdr:col>
      <xdr:colOff>0</xdr:colOff>
      <xdr:row>5</xdr:row>
      <xdr:rowOff>0</xdr:rowOff>
    </xdr:to>
    <xdr:sp macro="" textlink="">
      <xdr:nvSpPr>
        <xdr:cNvPr id="2" name="Line 35"/>
        <xdr:cNvSpPr>
          <a:spLocks noChangeShapeType="1"/>
        </xdr:cNvSpPr>
      </xdr:nvSpPr>
      <xdr:spPr bwMode="auto">
        <a:xfrm flipV="1">
          <a:off x="8734425" y="1295400"/>
          <a:ext cx="0" cy="0"/>
        </a:xfrm>
        <a:prstGeom prst="line">
          <a:avLst/>
        </a:prstGeom>
        <a:noFill/>
        <a:ln w="9525">
          <a:solidFill>
            <a:srgbClr val="000000"/>
          </a:solidFill>
          <a:round/>
          <a:headEnd/>
          <a:tailEnd/>
        </a:ln>
      </xdr:spPr>
    </xdr:sp>
    <xdr:clientData/>
  </xdr:twoCellAnchor>
  <xdr:twoCellAnchor>
    <xdr:from>
      <xdr:col>16</xdr:col>
      <xdr:colOff>10947</xdr:colOff>
      <xdr:row>60</xdr:row>
      <xdr:rowOff>171190</xdr:rowOff>
    </xdr:from>
    <xdr:to>
      <xdr:col>22</xdr:col>
      <xdr:colOff>454850</xdr:colOff>
      <xdr:row>76</xdr:row>
      <xdr:rowOff>146307</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109483</xdr:colOff>
      <xdr:row>43</xdr:row>
      <xdr:rowOff>65691</xdr:rowOff>
    </xdr:from>
    <xdr:to>
      <xdr:col>22</xdr:col>
      <xdr:colOff>569310</xdr:colOff>
      <xdr:row>59</xdr:row>
      <xdr:rowOff>10949</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1004455</xdr:colOff>
      <xdr:row>53</xdr:row>
      <xdr:rowOff>93229</xdr:rowOff>
    </xdr:from>
    <xdr:to>
      <xdr:col>15</xdr:col>
      <xdr:colOff>669637</xdr:colOff>
      <xdr:row>69</xdr:row>
      <xdr:rowOff>65520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14432</xdr:colOff>
      <xdr:row>5</xdr:row>
      <xdr:rowOff>144318</xdr:rowOff>
    </xdr:from>
    <xdr:to>
      <xdr:col>15</xdr:col>
      <xdr:colOff>533977</xdr:colOff>
      <xdr:row>21</xdr:row>
      <xdr:rowOff>72159</xdr:rowOff>
    </xdr:to>
    <xdr:cxnSp macro="">
      <xdr:nvCxnSpPr>
        <xdr:cNvPr id="7" name="直線矢印コネクタ 6"/>
        <xdr:cNvCxnSpPr/>
      </xdr:nvCxnSpPr>
      <xdr:spPr>
        <a:xfrm flipV="1">
          <a:off x="9452841" y="1832841"/>
          <a:ext cx="3059545" cy="2713182"/>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14432</xdr:colOff>
      <xdr:row>36</xdr:row>
      <xdr:rowOff>101022</xdr:rowOff>
    </xdr:from>
    <xdr:to>
      <xdr:col>15</xdr:col>
      <xdr:colOff>533977</xdr:colOff>
      <xdr:row>51</xdr:row>
      <xdr:rowOff>158750</xdr:rowOff>
    </xdr:to>
    <xdr:cxnSp macro="">
      <xdr:nvCxnSpPr>
        <xdr:cNvPr id="10" name="直線矢印コネクタ 9"/>
        <xdr:cNvCxnSpPr/>
      </xdr:nvCxnSpPr>
      <xdr:spPr>
        <a:xfrm flipV="1">
          <a:off x="9452841" y="7273636"/>
          <a:ext cx="3059545" cy="2713182"/>
        </a:xfrm>
        <a:prstGeom prst="straightConnector1">
          <a:avLst/>
        </a:prstGeom>
        <a:ln w="38100">
          <a:solidFill>
            <a:srgbClr val="FF0000"/>
          </a:solidFill>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317500</xdr:colOff>
      <xdr:row>6</xdr:row>
      <xdr:rowOff>158750</xdr:rowOff>
    </xdr:from>
    <xdr:to>
      <xdr:col>18</xdr:col>
      <xdr:colOff>389659</xdr:colOff>
      <xdr:row>11</xdr:row>
      <xdr:rowOff>14432</xdr:rowOff>
    </xdr:to>
    <xdr:sp macro="" textlink="">
      <xdr:nvSpPr>
        <xdr:cNvPr id="11" name="右矢印 10"/>
        <xdr:cNvSpPr/>
      </xdr:nvSpPr>
      <xdr:spPr>
        <a:xfrm>
          <a:off x="13320568" y="2034886"/>
          <a:ext cx="1428750" cy="721591"/>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657225</xdr:colOff>
      <xdr:row>31</xdr:row>
      <xdr:rowOff>138112</xdr:rowOff>
    </xdr:from>
    <xdr:to>
      <xdr:col>5</xdr:col>
      <xdr:colOff>1581150</xdr:colOff>
      <xdr:row>47</xdr:row>
      <xdr:rowOff>138112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13</xdr:col>
      <xdr:colOff>514350</xdr:colOff>
      <xdr:row>23</xdr:row>
      <xdr:rowOff>133350</xdr:rowOff>
    </xdr:to>
    <xdr:sp macro="" textlink="">
      <xdr:nvSpPr>
        <xdr:cNvPr id="1025" name="AutoShape 1" descr="data:image/jpeg;base64,/9j/4AAQSkZJRgABAQAAAQABAAD/2wCEAAkGBxQSEBUUEhQUFBUVEBUYFRgXGBUVFBgVFBgWFhYXFxYYHCggGholHBQXIjEhJSwrLy4wFyA1RDMsOCgtLisBCgoKDg0OGxAQGiwfHCQsLCwsLCwsLCwsLCwsLCwsLCwsLCwsLCwsLCwsLCwsLCwsLCwsLCwsLCwsLCwsLCwsK//AABEIAJ0BQQMBIgACEQEDEQH/xAAbAAEAAgMBAQAAAAAAAAAAAAAABAUBAwYCB//EAEYQAAICAQMBBAcFAwoEBgMAAAECAxEABBIhMQUTIkEGFTJRUpTTFCNhcZNCgdIzU2JjcpGxwdHwFnOCoSRDhJLD4TRUs//EABkBAQEBAQEBAAAAAAAAAAAAAAABAgMEBf/EACARAQACAQQDAQEAAAAAAAAAAAABAhEDEhNRITFBMiL/2gAMAwEAAhEDEQA/APs/akpSF2WwQjEUrObrjwKCW5rgA5857O9MdS2ocNJcY7sHbp9QwFO6Sba04JNgDnzAHvz6Rr9KssbxuAVdSpBAIoiuQeD+RzmdP6CxrHGvfSs8MpeBymnHclmLuiIsQXuyT7LA1S0RtUgJ3bHaUscsioVAXQSzC1vxoaFm/Z/D/vkw9qrFp45Zi3jVL2RyP4mXd7MYYgdc86/sRZZGcySrv0rwEL3e0K5ssNyE7uPfX4ZYaSDu41Sy2xAttW47RVnaAL48gMCH2f21FPv7vvPAAW3wzRcG6rvUXd0PT/POX7E9IpZV008kjxx6l0pX09QVKD3cSyWHWS9o7xvAx6DxKM7kjOf0/onGhQd7O0McgeLTsyGCN0O5K8HeFVblVZiq0KAoUFxrhIUPclFfjaZFZ06i7VWUni/PrWQtHHqw4759MyUbEccqP04otIw6/hkvX6PvU275I+QbjYo3F8WPLnpkPS9ibHDfaNU203taUsp/AiuRgc/2l21qopYx30FBjAzCIus2pk3OiLGJg6OkcXIs2ZuAa4r+3/SbWRvEm5IZJNHpiVO1Y01Ey6x33s0cjFR9mA2ij15zpf8AhGCip7wxiFo0TcQIy53SSqw8RnZgGMjEsCCQRbXif0XDne00rS9zFHvO2mMIlCs6KAG5mkbb0s9OBQc/pvSPUnSTt3qGVdTpoFbcjRh5zGN6FYEPWYcMDQU85v7D9MpZ9VGrRhVlSIbBJpzsJjeVpQved6wJaNaKClXdxeXJ9EYvs504eXunEKyKSrB0iUIVFjwB1VQ22uliiSc16L0SEUyOs8uxNR3qxMEYX3JgAMhXvDwbst+7A0630gnTXaeExbRLDP4O8jO6QGJo/FXB2pPQsXTddvGr0o7b1UUkIjVYx3bSSeGWdm2iilRRMAi7gxawb2+V5aJ6MRmKRZmkmklZWeZiFl3Rm4u7KACMIeVCgUbPJJJ1dp+iy6pI01UskqIlEVGheXkd6zooINfsrSnmwQawIXZvpHM2leYhJXM8cMSBZIR3khQLvMg3BfvAxIU+EEi7rMdm9tasMXmbTywfbvs1xpJG92sXeAs7BgJ9yFfcN18bTMT0TBEgk1Ez96YXNbIys8IUd+hRRTt3aEjpwRVEjJOm9GokeI7pSkAHcxFgY1emBlPG6SQ7jy5bkkijzgUX/FE51AYRS939reBYAi982zTNOJDuI2by6UGIAVRdEkCR6S9p9oIEMMKLcB3H76YLM+7aAIYHYhBHZJCg95V3Ryx1Po4WlMqTPG/2ozqQqMAW066YqQwNjat3xycxqfRaOSDY5EkoRlE0qLI43Mzng0KtjQ6AV7sCk0XpVqjptVqWhVo1W9P3ZloFaRgwmijZgGty4BG2wLI5g9mel+s+2CB+4lqUJIqkjwmXuA8cmwKx4MpWz0K+E8Z1a+isCaV4IUWLvNP3JdVG7bt2gkCgT5+WQovQpBql1HfTb0ZmBsBtznkEjgpt8NFST8XAoOokalJ9wJ/uzme0+05444dpG+SGaRyRYFBSFUBT7JlWieoTm7vOoIsVlPJ2AjxKjtIdiFEId1AXkLYDUzBSAT515dMCt0vpHJsnkdN/d6aKVY4w1nf3grxAdSntHgD3USZUXaM4dQe6fa4hfxMpaR1jkDV3XhpCTQJHi/DJOm7ARIWjVntoDGSWdhyu3dsLVeeW7EfvBIJ2BDWBsSrClBf4hWIv8fPjAtZnYFdq7gWpjdbVondVc8hRXHW/LIXb+okjh3xbAQ8e7cCfAWAYAAjxEGgT0681RmTaYOULbrR9y0zKL2sviAPiFMeDYujVgHPOu0oljKMSAa6VfhIbzH4YELWTSvM8UTKndwK9su/c0jOqAixSjumuuTuHIrmvjmnmqVUmEbwxsAskY3BhGxCEupRgdw5AvxeL2QLTX9l94+9ZZImKbGKbPElkgHepogs1EV7RybBCqIqIKVVCqPcFFAf3DApk7aMaokscrENBFJKoTuu/lMaVywYjdItsFoX7wRlj2bMxDq5to5WUmqscMhoeex1v8byo7R7Hlkm8JKRHUwSsO8UqTC8UpIj7rcCTEFoOF/aomwbrQ6Xu1NnczOzsaq2Y+7yAFAfgo64EnGMYDGMYDGMYDGMYDGMYDGLxgVTdlRnzm/dPqB/hJmk9hQ/FqPmtX9XLTOY7cklaUCF9pEihBKo2NKKYiMeFmARWBayPvfPaa+ZS17T7aWq9hxfFqPmdUf8A5cz6oiHnN8xqfqZI7Oe4lP3nSj3gIkscHcCBzYPTg+XFZSemoUxKCiv4izXQKpGN7sCWBApRZsdR1uira0225FqOzI/fL+vP/HmfVcfvl/Wn/jyh9C4jG0iPGqMRusBASdxEijazEhWFdfhNAnnqNQRtNttG023HhFdeeOOvPuy3tatsZRFXsyM9DL+tP/HmG7JjPnN+vqB/hJnGdnokUsbybNolssyMS5feFkikZ2aVe+MS7zyTKvvBPadt/wD40vX+Ta9t7tteLbXN7bquc1fdWYjI1jsiI8hp6PStTqa//pmPUkXxaj5nVfVzz2mC32fuiv8ALgqa3Jt7qXmlI4o8c+YyGuqkjlKFot0mpN2rKpURwDwkvwfF08RJ8qsrIm8/RNHYcXxaj5rV/VwOxIj+1qPmtX9XKnspF3aXu1qYA/bDVSV3ThxM1csZzGRfXkixeXXZdb59vs/aOOlX3ce/bXlv3X/S35LWvH2Va/UMXxaj5rV/Vx6hi+LUfNav6uWmMxyX7FX6hi+LUfNav6uPUMXxaj5rV/Vy0xjkv2is9RRfFqPmtX9XHqKL4tR81q/q5Z4xy37FcOxYvi1HzOq+rmR2PH8U/wAzqvqZYYy8t+xA9UR/FP8AMan6mPVMfxT/ADGp+pk/GOW/YgeqI/in+Y1P1MDspPin+Y1P1Mn4xy37EL1YnxTfr6j6mPVifFN8xqPqZNxjlv2IPqtPin+Y1H1Meqk+Kf5jUfUydjHLfsQPVKfFP8xqfqZg9kp8eo+Y1P1MsMY5b9iv9Tp8eo+Y1H1Mx6nT49R8zqPqZY4xy37MK71Onx6j5nUfx5E1XZyq1B9R0/8A2NT+P9Zl3kHtD2h+X+udtHUtNvMuerMxXwrDoh8eo+Z1P1MwuhHk+oP/AKjU/Uzz23Henl5YUhYFWZDacjleosC16HoQRxlf29Ntmfc0VDTq0KPvEkku+fvFgZWUrKahW13sNy8c8+yHGs2n6s10Q8n1B/8AUan6mY+x/wBPUcdf/Eaj+PPHac0VEO8Q2y194xEXebQwWWiF9h7Ct71OUz6kCP7x6P2FPsx3+J5w06uYLNuxrS7ep2uvxNbysbp+r1dHxe/UV/z9R/Hnr7GP5zUfMT/x5BkmXvyu4faPta0u4hu5O3dS3zF3W9rrbvB/aGWoOJzDNrWr9avsg+PUfrzfx5nN1fhjGWeS3a3zyVHuz1kOeCQsSs20eQ2Ia495z5MRmXuS8ZxPpTrZ4tTEschJEce4W43mV5FVhGj+KinRUb2hYYUBK7K1c7adSzEq2rRCxb7wRFo12grdtZIJ3Eg7hd8DrwzjOTLrMZzcOql+zjdIFZtojAb7w/fIhdmYf00G2jV9TfGnsrWyPKwMkjd2zF1alrdEHBektVDOVA58Ub0DtNOKezLqsznB9n9qy/aSHkO0NGtFpaPiI3AhSCG3f3RndtzsO15ikEjA7SIz4vh49rn3defdktpzWYgSwOKxlX2qxQQRqzKrzrG734lQRyMPE1m2eNEvr95wbo5pZPvlg76QrtlYjf49y9ztQyDxUBIWoncdw5oVkimY9i6rAHuyn7K7RY7UNyHdIO88I8KPKiuyjyIjA3CgSwoVe2Z2a5uZSSQk5CkmzTJHJ19waRlH4KMk1mPYmZnGYzAzjGMBjGMBjGMDGZxjKYMxmcYRjGZxhcMZnGMBjGMZQxjGAyDr/a/6f9cnZA158Q/sj/E520P25635RCfPCsRdEi/dY4z1kDX94W2xO28x+BFVSobdzJMzA/d+yNoonx1uNbffDyxGZTVNE1wT1ri+AOvnwAP3Y3n3nnr15zTqt26NVLIHkbkAbiFRm2ruBAJIHNdFOVT62QrN95t7jSs+7am2RhJqk3SArwtaQWF2/wAselLTEtRWZ8rtWNfhfS+M9AZXvM+4sGahq0i7ulrazJGbNbtw7wyXY4UcVd2AGSYS1cHeYzHOMjK5yJL2ZCxLNDEzHqSiEn8yRzkvOc7a7ZlilYKqqi90S7jcCJO9BpVbd1QeQra3WxnzaRNp8PoLR+x4D1iTgAClAoAlhQHTliePM5tj7PjUUqKo3q1AUNy0VahxYof3Z57J1RlhRzVst8Ch1PlZ/wAcmYm0x4yII7JhF1Eg3EE0oFkNvB/93P58579WxeGo0GwMEpQNobhgPcD5jzyXnmQ0D+WTdM/RGHZkIFCKMAbaG1aBUsVIFcEFmN/icksgIIIBBBBB5BB6gj3ZyWg7b1Tagoxh2BkVqUhr3U4AMnXxxjzFsBybGdL2lqDHC7gAsqEqD03fs3+F1nS1LRMZRsbTIU7tlDJtA2sNwIHkQ130881Hs2EoEMUZQNYXYmwMb5C1V8nn8TmvX6owrHdtciqxCM7G1bkJGCbsDoOOchQ9qPLKY46X7x6LxurCONNOSO7badxafgmhQ6HJFbKtRo4wwYIgYKFB2rYUWAAa4HJ4/HPcMIQUooWT+9iST+ZJJyHoNRJ3jxyFCUjjNqCoJdpQTRJrhF48ueTmuOaZ5HKNGqJKEoqzMwAUuSwYbT4iAKPsgm91CYmfotMZRv29uLJGtSB0UbijKDI5W2EbkgqATtO0ngcXYkHVSRyKsrKytvNqjBqULQ2gtZsnp1scDzcdhaYyFqdaPs7yx81C7rYI9lSRYNEdORwcqW9IG/8ADcIN3eHVXZ7sRJIGC1597GQL/ZR/PJGnaR0eMpJu2WLrEsbRyyMgXvQpUB1mfcQjm6XTyeGxzt995sOukilRJirAxzNuRH3HY8CoNgLG/vmBq7oHjkZeOYFvjIHaWtI0sksBRm7hniLXsJ2lkLVztPF1zWRIu3PaYrQSOPctoCkheaOQMzsFpTF1vn8bGSKWmMwLrGUsPaUk5+4KIBEjkyKXJMhcBfA4AA7s2wJu+PeZ/Z+pZ9+4AbZSnF9AFPn+ZxNJgS8Zz2n7ed42dVXwKoKsHQtLIQqbQeRFZ9ujdNXs2ZhnmjaNZGicSTBLVGQgbJWPhLt5otG/M8eeanTmBa4yn7Y7ReOWNENB45WJ7mbUG4zEAAsRBA+8PJ44HvzTrPSaOIMGtiiOSRtUM8cZkZVQvvBpW6igRV3iNOZjIvsZVSTzxrukMTAyQr4VddveSpGw5Y7gA58Xh5HTniZFr0ZQwJouF5V1O41QKsARdg8+RByTWYEnGR11iHo3k55scRttc2fccidmdotJfgcjfJThdsewMe7I3kM1rt5UEfurJtkWeMiaDVF0ZmoVLMvHSo5XQE350vORdTrNQJQkcUTXyS0jrtj5AZqjPiJFBR7jyKy7JzgWuQNf7Q/s/wCue9fM6QM42lkTcR5Hb4nUc8WAwB8rB56Z41/tf9P+ZzroR/TlrflGvI8+jjdtzojNtC2QC20EkLfutia/pHN5GM9jyZaH0qNu3KG3yB2sfthFjDD3HagFj8ffhtFGdtxodgpPCKUeHwqPJfAprp4R7sax2VbWhz4iVkkpfeI4/E5uhVjgk81Rr9T2my6dZxsopurbI25jdLa8Qqfjewt81RzUZbjdPnKxOmQvvKrvv2qs3RW79+0lb60SOmbxkKbUsrk0vdjUJD+13haRkiD2DQHeSKu2ugJvyyaoySkxMe2L/DGeqP8Au/8ATGRlb5U9pej8Mx3NuDblO5W8XhvaLa6UWTtFC+ctchanWurUunmkHHiUwBT/AO+VT/2z5lc5/l9Bs7N0KwRCNCxVd1bjZ8TFjzXvJyTnOdrelPcSxo8RG9NzW1MgJYKDtBj5K17YA8yBzmzR+ke+KzGySGZYlRiOXbaLtbpRu5JANDpyt6nTvPkdBniWMMpB6EEHp58eeVDdvr3LyIoYxg7rbbGGD7Nhlqt/HSuOLqxmvR+kavMYvu+BQKyCQswUuwUKLIopR6nxceE4jSsNiei+nBsRgN4Dupd1oWYEmueXPB44WgKGWupgDoyMLVlKsORwwo8jp1zmtH6Xh5hFsWy1GjMSATSkDuRd03HlXNdc6PW6nu42cgkKpNCrNC6F8Wen78t4vExuD7MCEDEsUIIJoEsARuO0AXyfKuemaJuy42JbxKxk37lZlYNsWM0R5FUUV04usxr9aYYg7hbtQxLbYlJ6lpCOFB868x780jtGRtqrEpkKF2BkAjC7iqESKpJ30SPCOAbo8GRFvcDavZKD2S4bweLexbwF2Flib/lHu7vd+WepOy0Ll7dSzKzBXZVZkoKWUHk0qg+8AA2BnrQ9opIqkGmZbKEr3i0drAgE9GBBrix1z3odQXU2KZXZWHXlTXB9xFEfnjNoENewIQu3xlQioAXelVGDJt58JUqCGHPHXPb9jIwO5pGJBBYuS1MACB5AUo4Arr7zlljJvt2IPq1aKkuVaHu2G7grVA0BStRIta6/gK1nsSLe7hfE7KzEkkErG0Sgrfs7WbwigSzHqScssZIvbsUek7AosZHLErEFKtKCncl2Vg7uzXbnzquDdm5EvYcbDxNISQwLF7YhzEzAg+Gj3KCqqrFcm7TGWdSwhns8EOCzssiBWBbjgbSw48JIq6ocXV3eifsSJpHlG5ZHMRLKa8UIcI1G13VIRdcgD3CrPGN1uxVjsRBW1pVIBBIc7mQsW2s3U0WNH2hZo8nJEfZ6q4ZS60zMRuJVtwAIYG79lSD1FdeTczGJvbsV8nY8RCgg0sbR9SLRhyrEdeaIPUEceeE7JWwWeVyGBBdyapXUcCh0kbnqeLJoZYYxvt2IkOgCsjEszRxuiljZ2uUY37z92nJ548ySc1nspC7HxbXvel/dsWXaSy+djyuvOr5yfjG6YFdH2QoFF5WAKFdzltvdurqB7+UXlrY115OSdDpBEgQEkD37b55N0BZJ5JPJJOSMYm0z7GueIOrKwtWUqR7wRRH92aINGykHvpWA/ZbuiP3kIGP9+S8YiZFaeyFJNu5jLlzF4O73M29r8O4gsSSpauTxXGb9Vot7Bg7xuBW5CvK9aKsCrc9LHFmqs3LxjfIj6zTd5GUJIDABq6lbG5f3ix+/NGu9ofkP88n5A1/tf9P+ZzroT/TlrflGxjMDPa8jxKm6vE6kNYKkDyINhgVI56EHyPByM+gUqV3ShWQq4DjxhizNusGmJd7ZNp8VXwKm3kTU69UkWM1uZbFvHHfO0AbyNxJvgZYy1Wbeoe20qly5L8yBytjYZFACvVWD4VNA1ag1fOSAMivrQHra20SrEX8IUSOF2irutzotge0wHvIlDE5+ls/WaOMV/uv/AKxjLK2yHLppSxKzbQeg7tDX7z1yblRrPSCOOR0Kykxi3KoSqrSncT7vEOfz9xr5lYmZ8PoIXano280quZVO1Y/ajJYmKR5AQyOuz264F9eck9mdh9zD3QdSBNG4ITZwjRnbQJHSPaD7qvcbZrPQatZo1kUNta63AqeCRdHy44PQij0OSM1Orb0KOTsR3QxvMpTnuwsVMp71ZVcl3ZWddo2mgLJNHoPGk7CkjlR1nHhTaQyXuAMhAvcAvtR81yEPTdxf5gnJGrYw5zTei+zuyJiXQx3aJsZYyxVNo8SgbuDuJ45Lc3ea3TiSN0JIDoVsVYscEXxY6/uyvg9JYHl7pWYvS8bT+0WFfmNpvLOedURnY0qqWY+5VFk8fgMt5vmNw0zwyMi04SQUbC7kJqiChIJQ2eLB6c5B0/YzRAGKRVfxb7juMh3MlCMMNu0s23xH2je4m8maztNIYlkluMMyLyLKtIQAG22BRPJ6CibrnN0GqV2kUdY3CPwRTFEkFe/wyLzkibRAhaPskxyKQ4ZFjqmXxlzy0hcMFLNZvweZogcZL0WnKKdxtmdmY9BbHgD8AKH7s9RakM7ryChWwfMMLDD8DyPzU+7N+Zm0z7GLwMzjCGMYzKmMYwGMYxkMYxgMYxlDGMYDGMYDGMxlRnGYGZySsGQdd7Q/s/65OyBrj4h/Z/zOd9D9uWt+UbMYPng57XjCci67Ts4YBo1DxNG+6Peaa+jbhx4j4WBF0eOQ0snNOo1CRgM7KgLIoJ+J2CIv5liBlhqJmJ8ND6Ilq3juzNHLtK2+6Io4Ak3VReNHNqT7Q6EbZt5GGsTvCg7wspAaopigJUOA0oTuwdrA8t+0MkjErbM+2a/3eMbfxzOGVtnI+kPYU82o3p3e3gU6hvCVpud4PUD3Ec0ec67NckoWrNWwA/M8AZ82l5rOYfQR+yIWSBEetyrRrpwTVcniq6kn8T1yZmAczmJnM5DNc62pA8wevI6eY882YOQcdp/RuZZDJUIJdGK7QwFMdyqSL6KnhNAd49EGjnUdo6cyQuikAsjAE9ASOCa8rrNMfbOnZtqzRFqXgOpvcSFrnmyDk5mAFngeedb3tMxmBB1umMyR7lA+8VnVqPFHcvFg9a92VGh7EnjdtzB1OrDqwd1kESRaaNA1ghn+5YMfMe7ea6FdSu1W3AB623xe4WAAebryzMcysWCsCUbawBsqxVWo+47WU17mHvyRe0QI8EB76RyKBSNF/EJvYt+HMpFf0fxyZmtJgSwBsqaYe4kA/wCBGbMxMzkMYxlDGMZkMYxjIYxjKGMYwGMYwGMYywhjMZnAYxjKMZnMZnAZA13tD8h/icnZB1/tD+z/AK510P25a35Rsxmcxee15SsrO1tBLIQY5I12gbVeJnAbeCzhhKvi2gLyDQBojcctMwT+Q/PLE4WJmJVsmjbvSyoFZp4naUOaKoIlkXumJK7kjKbRa0Q268sxngSDdtLLuIsLY3Ec8hetcHn8M9jp/u8sytpmXqvyxmLxkzLK3Ocx292e8so2b4mLoEdAWJZWjkMj1YVFEYUBiC1uOOCenzyWHvGfMpaazmH0EbsxSIlBTuyBRUNvHBqw/Vgetnk3yAbyXjGZmfIZ4mvaa60a5I/7gEj92e8ZI9jgdL2VOk5l+zrRaMg95LvCFm4ACiyAHPxHvVsAKVPZdrQl4JUUAlonAHABJUjaSegPT9+S75rz/wB/6HGdr3m0xmBWdqRNMkRjLpc0b7gFDqtEk7ZFIB5ogjzyv02lnjlkG6Uh9Yr94REd0Yh0qHcFUeaOgoLVE+QvolYEcc5kHJv8CFp1J1ErUQvdxJyCLZTI5I94qRRfvBHlk7PIOesxIYxjM5GMzjGMBjMZnGAxjGXAYxjJgMYxlwGMYy4QxjGAvGMxgMzjGUMga/2h+X+ZydWQO0PaH9kf4nOuh+3LV/KOecxgnMjPa8plV25p5JBSxpIi7HClyrGVZAQSuwghQARz7RuvCMtaxWWJw1E4nKrmjYuy7CGbWQShgGKbIzAZD3tUCESSPaaJvpTHLRT7/fxXP78Bcz/u8TOS1sn++mM9f764yZRa5807fB+3ah7XiRY63CMsohgkVdy0w3O7DqSegDWAO6Pa39Tqf0mP+GeB2uP5nU/oSf6Z49Ot6Tna90vHomK0cQ3l6BBJYu1hmsMSAdw6EEAg8UKrLfK0drj+Z1P6L/55n1r/AFOp/SbMW0rzOcKsc8TNSk+4E+X+fGQPW/8AU6n9FsyO1v6nU/pNkjRv0ZcFoY9upMncnZcW1gI9gTe+x/5XzPefh4FALbrz6F2uD9nl27t3cyVtvde01trnd7vxrNPrYfzOp/SbHrcfzOp/RfO14vaYnajX2oEMEdANBvjLhBamGvDQXrHewny2g3xeV6aoRM3cbFieZAu4ERlttymPlQq1t8Qsbg1KxJyzHa4H/k6n9CT/AEzPrhf5rU/oS/w5mK3xjbI9w19pk2/zUe/3brfb+/bd+dbfwyflYO11H/lan5eb+HM+uV/mtT8vN/DmJ07z8lVljK31yn83qfl9R/Bj1yn83qfltR/BmeG/QssZXeuU+DU/Lan6ePXMfwaj5XVfTzXFfpFjeLyu9cx/BqPldV9LHrmP4NT8rqvpY4r9Cxxld65j+DU/K6r6WeT25H8Gp+V1f0scV+lWeMrPXkfwan5TV/Sx68j+DU/Kav6WTiv1Is8xlb68j+DU/Kav6WYPbsfwar5TWfSy8V+pRZ3mcqvX0Xwar5TWfSx6/i+DVfJ636OOK/Ui1xlT/wAQRfBq/k9b9HMjt+L4NV8nrfo44r9C1xlX69i+DU/Kaz6WB25F8Gp+U1n0scV+haYytHbUfw6j5XV/SzPrmP4dR8tqvpY4r9CwyDrvaH9n/XMeuI/hn+W1X08janXIxsLN0rnT6n3/APLzro6dot5hz1Yma+GM9DNQ1S10l/Q1P4f1eYGrX4Zfl9SP/jz14l5tlum84zV9oHuk/R1H08d+PdJ+jqPp4xJst0qtTMomI3/f/a9OI03U/cN3HebUvxR7PtBY0Rat5oKuhnn7T/zK/wCTqP4Mx9oHuk/R1H08s5lq0TPxu/vxkX7Uvvk/S1H08ZMSmy3S87TmKRMy1uC+EHoWPCj95IGUsfbkilzKvdorT+KQxAfdqHVbRzVAOST7uuX2r06yIUcWp6jked9R+WQ17GhU7lQqfFyrODbKVJ4PWj1650etzXYfpc0mpSN5IiJJNtXCCCRMwrbMxJtFWqPX+/sFkO9h4doVSOfFZLA2tcDgUb58XArnWuiQbKFbL20WHXqCb8QPUg3ZAPXnJCoLuhZABPnQuhf7z/ecChn7SnGo2BRVgbSy7aKStvZ9tgeAcAH/AByk1XpFqu91SRmM9yHKhTEWWpAqFlJ5G02R1uha51D9hac2O7ChjZClkBNMDewi7Dtd9b5vPcnZMRLEhjuILeOTmiGr2uF4HhHFcdMDmO3vSqeF/CoVQ0PtId1SCEEOFJo7pgOK5KjnpnWdk6kyQRu42s8asRxxuF+RI/75pl7KidtzJZ37jy1FqA5F0eAvH9FfcM36fQojBlWiE2XZsqDYBs80SavpZqrOBr7SmdGi2FQrTKrgqSSrA8KbG03Ruj0rzsVGp7XnSQqFZnaSZEjMbrHSJK8LCetpLd2t8mt9UNpzopYg1bhdMGH4EdDkb1ZFvLbBZ3XdlfF7R2nwgm+TVnzwKSDtmRpO5DNbGGpHheIr3gnZx3bgXxpyAfIuL3UcuuydQzx25BZZJUJHAPdSPHdeRO268rzC9kwhCmzglSbLFrQgpTE2NpAIo8eVZvg0qIAEUKAtCvddn8yTzeBvxjGAxjGAxjGAxjGAxjGAxjGAxjGAxjGAxjGAxjGAxjGAxjGAxjGAxjGAxjGB/9k=">
          <a:hlinkClick xmlns:r="http://schemas.openxmlformats.org/officeDocument/2006/relationships" r:id="rId1"/>
        </xdr:cNvPr>
        <xdr:cNvSpPr>
          <a:spLocks noChangeAspect="1" noChangeArrowheads="1"/>
        </xdr:cNvSpPr>
      </xdr:nvSpPr>
      <xdr:spPr bwMode="auto">
        <a:xfrm>
          <a:off x="2743200" y="857250"/>
          <a:ext cx="6686550" cy="32766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0</xdr:col>
      <xdr:colOff>314325</xdr:colOff>
      <xdr:row>4</xdr:row>
      <xdr:rowOff>19050</xdr:rowOff>
    </xdr:from>
    <xdr:to>
      <xdr:col>9</xdr:col>
      <xdr:colOff>514350</xdr:colOff>
      <xdr:row>22</xdr:row>
      <xdr:rowOff>152400</xdr:rowOff>
    </xdr:to>
    <xdr:pic>
      <xdr:nvPicPr>
        <xdr:cNvPr id="3" name="図 2" descr="http://www2.miyako-ma.jp/chikasui/sango/t2-06.jpg"/>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314325" y="704850"/>
          <a:ext cx="6686550" cy="3276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523875</xdr:colOff>
      <xdr:row>1037</xdr:row>
      <xdr:rowOff>4762</xdr:rowOff>
    </xdr:from>
    <xdr:to>
      <xdr:col>15</xdr:col>
      <xdr:colOff>304800</xdr:colOff>
      <xdr:row>1053</xdr:row>
      <xdr:rowOff>4762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314325</xdr:colOff>
      <xdr:row>1036</xdr:row>
      <xdr:rowOff>61912</xdr:rowOff>
    </xdr:from>
    <xdr:to>
      <xdr:col>6</xdr:col>
      <xdr:colOff>47625</xdr:colOff>
      <xdr:row>1052</xdr:row>
      <xdr:rowOff>61912</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1495425</xdr:colOff>
      <xdr:row>55</xdr:row>
      <xdr:rowOff>23812</xdr:rowOff>
    </xdr:from>
    <xdr:to>
      <xdr:col>11</xdr:col>
      <xdr:colOff>657225</xdr:colOff>
      <xdr:row>71</xdr:row>
      <xdr:rowOff>23812</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781050</xdr:colOff>
      <xdr:row>662</xdr:row>
      <xdr:rowOff>100012</xdr:rowOff>
    </xdr:from>
    <xdr:to>
      <xdr:col>10</xdr:col>
      <xdr:colOff>1123950</xdr:colOff>
      <xdr:row>678</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276225</xdr:colOff>
      <xdr:row>15</xdr:row>
      <xdr:rowOff>23812</xdr:rowOff>
    </xdr:from>
    <xdr:to>
      <xdr:col>12</xdr:col>
      <xdr:colOff>47625</xdr:colOff>
      <xdr:row>31</xdr:row>
      <xdr:rowOff>23812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hyperlink" Target="http://www.globalnote.jp/p-cotime/?dno=1120&amp;c_code=818&amp;post_no=1621" TargetMode="External"/><Relationship Id="rId117" Type="http://schemas.openxmlformats.org/officeDocument/2006/relationships/hyperlink" Target="http://www.globalnote.jp/p-cotime/?dno=1120&amp;c_code=120&amp;post_no=1621" TargetMode="External"/><Relationship Id="rId21" Type="http://schemas.openxmlformats.org/officeDocument/2006/relationships/hyperlink" Target="http://www.globalnote.jp/p-cotime/?dno=1120&amp;c_code=804&amp;post_no=1621" TargetMode="External"/><Relationship Id="rId42" Type="http://schemas.openxmlformats.org/officeDocument/2006/relationships/hyperlink" Target="http://www.globalnote.jp/p-cotime/?dno=1120&amp;c_code=152&amp;post_no=1621" TargetMode="External"/><Relationship Id="rId47" Type="http://schemas.openxmlformats.org/officeDocument/2006/relationships/hyperlink" Target="http://www.globalnote.jp/p-cotime/?dno=1120&amp;c_code=512&amp;post_no=1621" TargetMode="External"/><Relationship Id="rId63" Type="http://schemas.openxmlformats.org/officeDocument/2006/relationships/hyperlink" Target="http://www.globalnote.jp/p-cotime/?dno=1120&amp;c_code=348&amp;post_no=1621" TargetMode="External"/><Relationship Id="rId68" Type="http://schemas.openxmlformats.org/officeDocument/2006/relationships/hyperlink" Target="http://www.globalnote.jp/p-cotime/?dno=1120&amp;c_code=780&amp;post_no=1621" TargetMode="External"/><Relationship Id="rId84" Type="http://schemas.openxmlformats.org/officeDocument/2006/relationships/hyperlink" Target="http://www.globalnote.jp/p-cotime/?dno=1120&amp;c_code=24&amp;post_no=1621" TargetMode="External"/><Relationship Id="rId89" Type="http://schemas.openxmlformats.org/officeDocument/2006/relationships/hyperlink" Target="http://www.globalnote.jp/p-cotime/?dno=1120&amp;c_code=736&amp;post_no=1621" TargetMode="External"/><Relationship Id="rId112" Type="http://schemas.openxmlformats.org/officeDocument/2006/relationships/hyperlink" Target="http://www.globalnote.jp/p-cotime/?dno=1120&amp;c_code=188&amp;post_no=1621" TargetMode="External"/><Relationship Id="rId133" Type="http://schemas.openxmlformats.org/officeDocument/2006/relationships/hyperlink" Target="http://www.globalnote.jp/p-cotime/?dno=1120&amp;c_code=180&amp;post_no=1621" TargetMode="External"/><Relationship Id="rId138" Type="http://schemas.openxmlformats.org/officeDocument/2006/relationships/hyperlink" Target="http://www.globalnote.jp/p-cotime/?dno=1120&amp;c_code=768&amp;post_no=1621" TargetMode="External"/><Relationship Id="rId16" Type="http://schemas.openxmlformats.org/officeDocument/2006/relationships/hyperlink" Target="http://www.globalnote.jp/p-cotime/?dno=1120&amp;c_code=710&amp;post_no=1621" TargetMode="External"/><Relationship Id="rId107" Type="http://schemas.openxmlformats.org/officeDocument/2006/relationships/hyperlink" Target="http://www.globalnote.jp/p-cotime/?dno=1120&amp;c_code=384&amp;post_no=1621" TargetMode="External"/><Relationship Id="rId11" Type="http://schemas.openxmlformats.org/officeDocument/2006/relationships/hyperlink" Target="http://www.globalnote.jp/p-cotime/?dno=1120&amp;c_code=826&amp;post_no=1621" TargetMode="External"/><Relationship Id="rId32" Type="http://schemas.openxmlformats.org/officeDocument/2006/relationships/hyperlink" Target="http://www.globalnote.jp/p-cotime/?dno=1120&amp;c_code=704&amp;post_no=1621" TargetMode="External"/><Relationship Id="rId37" Type="http://schemas.openxmlformats.org/officeDocument/2006/relationships/hyperlink" Target="http://www.globalnote.jp/p-cotime/?dno=1120&amp;c_code=203&amp;post_no=1621" TargetMode="External"/><Relationship Id="rId53" Type="http://schemas.openxmlformats.org/officeDocument/2006/relationships/hyperlink" Target="http://www.globalnote.jp/p-cotime/?dno=1120&amp;c_code=504&amp;post_no=1621" TargetMode="External"/><Relationship Id="rId58" Type="http://schemas.openxmlformats.org/officeDocument/2006/relationships/hyperlink" Target="http://www.globalnote.jp/p-cotime/?dno=1120&amp;c_code=408&amp;post_no=1621" TargetMode="External"/><Relationship Id="rId74" Type="http://schemas.openxmlformats.org/officeDocument/2006/relationships/hyperlink" Target="http://www.globalnote.jp/p-cotime/?dno=1120&amp;c_code=31&amp;post_no=1621" TargetMode="External"/><Relationship Id="rId79" Type="http://schemas.openxmlformats.org/officeDocument/2006/relationships/hyperlink" Target="http://www.globalnote.jp/p-cotime/?dno=1120&amp;c_code=70&amp;post_no=1621" TargetMode="External"/><Relationship Id="rId102" Type="http://schemas.openxmlformats.org/officeDocument/2006/relationships/hyperlink" Target="http://www.globalnote.jp/p-cotime/?dno=1120&amp;c_code=96&amp;post_no=1621" TargetMode="External"/><Relationship Id="rId123" Type="http://schemas.openxmlformats.org/officeDocument/2006/relationships/hyperlink" Target="http://www.globalnote.jp/p-cotime/?dno=1120&amp;c_code=558&amp;post_no=1621" TargetMode="External"/><Relationship Id="rId128" Type="http://schemas.openxmlformats.org/officeDocument/2006/relationships/hyperlink" Target="http://www.globalnote.jp/p-cotime/?dno=1120&amp;c_code=894&amp;post_no=1621" TargetMode="External"/><Relationship Id="rId5" Type="http://schemas.openxmlformats.org/officeDocument/2006/relationships/hyperlink" Target="http://www.globalnote.jp/p-cotime/?dno=1120&amp;c_code=392&amp;post_no=1621" TargetMode="External"/><Relationship Id="rId90" Type="http://schemas.openxmlformats.org/officeDocument/2006/relationships/hyperlink" Target="http://www.globalnote.jp/p-cotime/?dno=1120&amp;c_code=496&amp;post_no=1621" TargetMode="External"/><Relationship Id="rId95" Type="http://schemas.openxmlformats.org/officeDocument/2006/relationships/hyperlink" Target="http://www.globalnote.jp/p-cotime/?dno=1120&amp;c_code=320&amp;post_no=1621" TargetMode="External"/><Relationship Id="rId22" Type="http://schemas.openxmlformats.org/officeDocument/2006/relationships/hyperlink" Target="http://www.globalnote.jp/p-cotime/?dno=1120&amp;c_code=724&amp;post_no=1621" TargetMode="External"/><Relationship Id="rId27" Type="http://schemas.openxmlformats.org/officeDocument/2006/relationships/hyperlink" Target="http://www.globalnote.jp/p-cotime/?dno=1120&amp;c_code=458&amp;post_no=1621" TargetMode="External"/><Relationship Id="rId43" Type="http://schemas.openxmlformats.org/officeDocument/2006/relationships/hyperlink" Target="http://www.globalnote.jp/p-cotime/?dno=1120&amp;c_code=300&amp;post_no=1621" TargetMode="External"/><Relationship Id="rId48" Type="http://schemas.openxmlformats.org/officeDocument/2006/relationships/hyperlink" Target="http://www.globalnote.jp/p-cotime/?dno=1120&amp;c_code=170&amp;post_no=1621" TargetMode="External"/><Relationship Id="rId64" Type="http://schemas.openxmlformats.org/officeDocument/2006/relationships/hyperlink" Target="http://www.globalnote.jp/p-cotime/?dno=1120&amp;c_code=756&amp;post_no=1621" TargetMode="External"/><Relationship Id="rId69" Type="http://schemas.openxmlformats.org/officeDocument/2006/relationships/hyperlink" Target="http://www.globalnote.jp/p-cotime/?dno=1120&amp;c_code=578&amp;post_no=1621" TargetMode="External"/><Relationship Id="rId113" Type="http://schemas.openxmlformats.org/officeDocument/2006/relationships/hyperlink" Target="http://www.globalnote.jp/p-cotime/?dno=1120&amp;c_code=196&amp;post_no=1621" TargetMode="External"/><Relationship Id="rId118" Type="http://schemas.openxmlformats.org/officeDocument/2006/relationships/hyperlink" Target="http://www.globalnote.jp/p-cotime/?dno=1120&amp;c_code=600&amp;post_no=1621" TargetMode="External"/><Relationship Id="rId134" Type="http://schemas.openxmlformats.org/officeDocument/2006/relationships/hyperlink" Target="http://www.globalnote.jp/p-cotime/?dno=1120&amp;c_code=499&amp;post_no=1621" TargetMode="External"/><Relationship Id="rId139" Type="http://schemas.openxmlformats.org/officeDocument/2006/relationships/hyperlink" Target="http://www.globalnote.jp/p-cotime/?dno=1120&amp;c_code=232&amp;post_no=1621" TargetMode="External"/><Relationship Id="rId8" Type="http://schemas.openxmlformats.org/officeDocument/2006/relationships/hyperlink" Target="http://www.globalnote.jp/p-cotime/?dno=1120&amp;c_code=124&amp;post_no=1621" TargetMode="External"/><Relationship Id="rId51" Type="http://schemas.openxmlformats.org/officeDocument/2006/relationships/hyperlink" Target="http://www.globalnote.jp/p-cotime/?dno=1120&amp;c_code=795&amp;post_no=1621" TargetMode="External"/><Relationship Id="rId72" Type="http://schemas.openxmlformats.org/officeDocument/2006/relationships/hyperlink" Target="http://www.globalnote.jp/p-cotime/?dno=1120&amp;c_code=554&amp;post_no=1621" TargetMode="External"/><Relationship Id="rId80" Type="http://schemas.openxmlformats.org/officeDocument/2006/relationships/hyperlink" Target="http://www.globalnote.jp/p-cotime/?dno=1120&amp;c_code=422&amp;post_no=1621" TargetMode="External"/><Relationship Id="rId85" Type="http://schemas.openxmlformats.org/officeDocument/2006/relationships/hyperlink" Target="http://www.globalnote.jp/p-cotime/?dno=1120&amp;c_code=233&amp;post_no=1621" TargetMode="External"/><Relationship Id="rId93" Type="http://schemas.openxmlformats.org/officeDocument/2006/relationships/hyperlink" Target="http://www.globalnote.jp/p-cotime/?dno=1120&amp;c_code=104&amp;post_no=1621" TargetMode="External"/><Relationship Id="rId98" Type="http://schemas.openxmlformats.org/officeDocument/2006/relationships/hyperlink" Target="http://www.globalnote.jp/p-cotime/?dno=1120&amp;c_code=591&amp;post_no=1621" TargetMode="External"/><Relationship Id="rId121" Type="http://schemas.openxmlformats.org/officeDocument/2006/relationships/hyperlink" Target="http://www.globalnote.jp/p-cotime/?dno=1120&amp;c_code=530&amp;post_no=1621" TargetMode="External"/><Relationship Id="rId142" Type="http://schemas.openxmlformats.org/officeDocument/2006/relationships/printerSettings" Target="../printerSettings/printerSettings10.bin"/><Relationship Id="rId3" Type="http://schemas.openxmlformats.org/officeDocument/2006/relationships/hyperlink" Target="http://www.globalnote.jp/p-cotime/?dno=1120&amp;c_code=356&amp;post_no=1621" TargetMode="External"/><Relationship Id="rId12" Type="http://schemas.openxmlformats.org/officeDocument/2006/relationships/hyperlink" Target="http://www.globalnote.jp/p-cotime/?dno=1120&amp;c_code=76&amp;post_no=1621" TargetMode="External"/><Relationship Id="rId17" Type="http://schemas.openxmlformats.org/officeDocument/2006/relationships/hyperlink" Target="http://www.globalnote.jp/p-cotime/?dno=1120&amp;c_code=380&amp;post_no=1621" TargetMode="External"/><Relationship Id="rId25" Type="http://schemas.openxmlformats.org/officeDocument/2006/relationships/hyperlink" Target="http://www.globalnote.jp/p-cotime/?dno=1120&amp;c_code=398&amp;post_no=1621" TargetMode="External"/><Relationship Id="rId33" Type="http://schemas.openxmlformats.org/officeDocument/2006/relationships/hyperlink" Target="http://www.globalnote.jp/p-cotime/?dno=1120&amp;c_code=586&amp;post_no=1621" TargetMode="External"/><Relationship Id="rId38" Type="http://schemas.openxmlformats.org/officeDocument/2006/relationships/hyperlink" Target="http://www.globalnote.jp/p-cotime/?dno=1120&amp;c_code=56&amp;post_no=1621" TargetMode="External"/><Relationship Id="rId46" Type="http://schemas.openxmlformats.org/officeDocument/2006/relationships/hyperlink" Target="http://www.globalnote.jp/p-cotime/?dno=1120&amp;c_code=112&amp;post_no=1621" TargetMode="External"/><Relationship Id="rId59" Type="http://schemas.openxmlformats.org/officeDocument/2006/relationships/hyperlink" Target="http://www.globalnote.jp/p-cotime/?dno=1120&amp;c_code=344&amp;post_no=1621" TargetMode="External"/><Relationship Id="rId67" Type="http://schemas.openxmlformats.org/officeDocument/2006/relationships/hyperlink" Target="http://www.globalnote.jp/p-cotime/?dno=1120&amp;c_code=208&amp;post_no=1621" TargetMode="External"/><Relationship Id="rId103" Type="http://schemas.openxmlformats.org/officeDocument/2006/relationships/hyperlink" Target="http://www.globalnote.jp/p-cotime/?dno=1120&amp;c_code=858&amp;post_no=1621" TargetMode="External"/><Relationship Id="rId108" Type="http://schemas.openxmlformats.org/officeDocument/2006/relationships/hyperlink" Target="http://www.globalnote.jp/p-cotime/?dno=1120&amp;c_code=498&amp;post_no=1621" TargetMode="External"/><Relationship Id="rId116" Type="http://schemas.openxmlformats.org/officeDocument/2006/relationships/hyperlink" Target="http://www.globalnote.jp/p-cotime/?dno=1120&amp;c_code=51&amp;post_no=1621" TargetMode="External"/><Relationship Id="rId124" Type="http://schemas.openxmlformats.org/officeDocument/2006/relationships/hyperlink" Target="http://www.globalnote.jp/p-cotime/?dno=1120&amp;c_code=116&amp;post_no=1621" TargetMode="External"/><Relationship Id="rId129" Type="http://schemas.openxmlformats.org/officeDocument/2006/relationships/hyperlink" Target="http://www.globalnote.jp/p-cotime/?dno=1120&amp;c_code=762&amp;post_no=1621" TargetMode="External"/><Relationship Id="rId137" Type="http://schemas.openxmlformats.org/officeDocument/2006/relationships/hyperlink" Target="http://www.globalnote.jp/p-cotime/?dno=1120&amp;c_code=352&amp;post_no=1621" TargetMode="External"/><Relationship Id="rId20" Type="http://schemas.openxmlformats.org/officeDocument/2006/relationships/hyperlink" Target="http://www.globalnote.jp/p-cotime/?dno=1120&amp;c_code=616&amp;post_no=1621" TargetMode="External"/><Relationship Id="rId41" Type="http://schemas.openxmlformats.org/officeDocument/2006/relationships/hyperlink" Target="http://www.globalnote.jp/p-cotime/?dno=1120&amp;c_code=642&amp;post_no=1621" TargetMode="External"/><Relationship Id="rId54" Type="http://schemas.openxmlformats.org/officeDocument/2006/relationships/hyperlink" Target="http://www.globalnote.jp/p-cotime/?dno=1120&amp;c_code=702&amp;post_no=1621" TargetMode="External"/><Relationship Id="rId62" Type="http://schemas.openxmlformats.org/officeDocument/2006/relationships/hyperlink" Target="http://www.globalnote.jp/p-cotime/?dno=1120&amp;c_code=891&amp;post_no=1621" TargetMode="External"/><Relationship Id="rId70" Type="http://schemas.openxmlformats.org/officeDocument/2006/relationships/hyperlink" Target="http://www.globalnote.jp/p-cotime/?dno=1120&amp;c_code=372&amp;post_no=1621" TargetMode="External"/><Relationship Id="rId75" Type="http://schemas.openxmlformats.org/officeDocument/2006/relationships/hyperlink" Target="http://www.globalnote.jp/p-cotime/?dno=1120&amp;c_code=192&amp;post_no=1621" TargetMode="External"/><Relationship Id="rId83" Type="http://schemas.openxmlformats.org/officeDocument/2006/relationships/hyperlink" Target="http://www.globalnote.jp/p-cotime/?dno=1120&amp;c_code=191&amp;post_no=1621" TargetMode="External"/><Relationship Id="rId88" Type="http://schemas.openxmlformats.org/officeDocument/2006/relationships/hyperlink" Target="http://www.globalnote.jp/p-cotime/?dno=1120&amp;c_code=705&amp;post_no=1621" TargetMode="External"/><Relationship Id="rId91" Type="http://schemas.openxmlformats.org/officeDocument/2006/relationships/hyperlink" Target="http://www.globalnote.jp/p-cotime/?dno=1120&amp;c_code=440&amp;post_no=1621" TargetMode="External"/><Relationship Id="rId96" Type="http://schemas.openxmlformats.org/officeDocument/2006/relationships/hyperlink" Target="http://www.globalnote.jp/p-cotime/?dno=1120&amp;c_code=442&amp;post_no=1621" TargetMode="External"/><Relationship Id="rId111" Type="http://schemas.openxmlformats.org/officeDocument/2006/relationships/hyperlink" Target="http://www.globalnote.jp/p-cotime/?dno=1120&amp;c_code=268&amp;post_no=1621" TargetMode="External"/><Relationship Id="rId132" Type="http://schemas.openxmlformats.org/officeDocument/2006/relationships/hyperlink" Target="http://www.globalnote.jp/p-cotime/?dno=1120&amp;c_code=266&amp;post_no=1621" TargetMode="External"/><Relationship Id="rId140" Type="http://schemas.openxmlformats.org/officeDocument/2006/relationships/hyperlink" Target="http://www.globalnote.jp/p-cotime/?dno=1120&amp;c_code=292&amp;post_no=1621" TargetMode="External"/><Relationship Id="rId1" Type="http://schemas.openxmlformats.org/officeDocument/2006/relationships/hyperlink" Target="http://www.globalnote.jp/p-cotime/?dno=1120&amp;c_code=156&amp;post_no=1621" TargetMode="External"/><Relationship Id="rId6" Type="http://schemas.openxmlformats.org/officeDocument/2006/relationships/hyperlink" Target="http://www.globalnote.jp/p-cotime/?dno=1120&amp;c_code=276&amp;post_no=1621" TargetMode="External"/><Relationship Id="rId15" Type="http://schemas.openxmlformats.org/officeDocument/2006/relationships/hyperlink" Target="http://www.globalnote.jp/p-cotime/?dno=1120&amp;c_code=36&amp;post_no=1621" TargetMode="External"/><Relationship Id="rId23" Type="http://schemas.openxmlformats.org/officeDocument/2006/relationships/hyperlink" Target="http://www.globalnote.jp/p-cotime/?dno=1120&amp;c_code=764&amp;post_no=1621" TargetMode="External"/><Relationship Id="rId28" Type="http://schemas.openxmlformats.org/officeDocument/2006/relationships/hyperlink" Target="http://www.globalnote.jp/p-cotime/?dno=1120&amp;c_code=32&amp;post_no=1621" TargetMode="External"/><Relationship Id="rId36" Type="http://schemas.openxmlformats.org/officeDocument/2006/relationships/hyperlink" Target="http://www.globalnote.jp/p-cotime/?dno=1120&amp;c_code=860&amp;post_no=1621" TargetMode="External"/><Relationship Id="rId49" Type="http://schemas.openxmlformats.org/officeDocument/2006/relationships/hyperlink" Target="http://www.globalnote.jp/p-cotime/?dno=1120&amp;c_code=40&amp;post_no=1621" TargetMode="External"/><Relationship Id="rId57" Type="http://schemas.openxmlformats.org/officeDocument/2006/relationships/hyperlink" Target="http://www.globalnote.jp/p-cotime/?dno=1120&amp;c_code=604&amp;post_no=1621" TargetMode="External"/><Relationship Id="rId106" Type="http://schemas.openxmlformats.org/officeDocument/2006/relationships/hyperlink" Target="http://www.globalnote.jp/p-cotime/?dno=1120&amp;c_code=231&amp;post_no=1621" TargetMode="External"/><Relationship Id="rId114" Type="http://schemas.openxmlformats.org/officeDocument/2006/relationships/hyperlink" Target="http://www.globalnote.jp/p-cotime/?dno=1120&amp;c_code=222&amp;post_no=1621" TargetMode="External"/><Relationship Id="rId119" Type="http://schemas.openxmlformats.org/officeDocument/2006/relationships/hyperlink" Target="http://www.globalnote.jp/p-cotime/?dno=1120&amp;c_code=204&amp;post_no=1621" TargetMode="External"/><Relationship Id="rId127" Type="http://schemas.openxmlformats.org/officeDocument/2006/relationships/hyperlink" Target="http://www.globalnote.jp/p-cotime/?dno=1120&amp;c_code=516&amp;post_no=1621" TargetMode="External"/><Relationship Id="rId10" Type="http://schemas.openxmlformats.org/officeDocument/2006/relationships/hyperlink" Target="http://www.globalnote.jp/p-cotime/?dno=1120&amp;c_code=682&amp;post_no=1621" TargetMode="External"/><Relationship Id="rId31" Type="http://schemas.openxmlformats.org/officeDocument/2006/relationships/hyperlink" Target="http://www.globalnote.jp/p-cotime/?dno=1120&amp;c_code=784&amp;post_no=1621" TargetMode="External"/><Relationship Id="rId44" Type="http://schemas.openxmlformats.org/officeDocument/2006/relationships/hyperlink" Target="http://www.globalnote.jp/p-cotime/?dno=1120&amp;c_code=634&amp;post_no=1621" TargetMode="External"/><Relationship Id="rId52" Type="http://schemas.openxmlformats.org/officeDocument/2006/relationships/hyperlink" Target="http://www.globalnote.jp/p-cotime/?dno=1120&amp;c_code=50&amp;post_no=1621" TargetMode="External"/><Relationship Id="rId60" Type="http://schemas.openxmlformats.org/officeDocument/2006/relationships/hyperlink" Target="http://www.globalnote.jp/p-cotime/?dno=1120&amp;c_code=100&amp;post_no=1621" TargetMode="External"/><Relationship Id="rId65" Type="http://schemas.openxmlformats.org/officeDocument/2006/relationships/hyperlink" Target="http://www.globalnote.jp/p-cotime/?dno=1120&amp;c_code=752&amp;post_no=1621" TargetMode="External"/><Relationship Id="rId73" Type="http://schemas.openxmlformats.org/officeDocument/2006/relationships/hyperlink" Target="http://www.globalnote.jp/p-cotime/?dno=1120&amp;c_code=703&amp;post_no=1621" TargetMode="External"/><Relationship Id="rId78" Type="http://schemas.openxmlformats.org/officeDocument/2006/relationships/hyperlink" Target="http://www.globalnote.jp/p-cotime/?dno=1120&amp;c_code=400&amp;post_no=1621" TargetMode="External"/><Relationship Id="rId81" Type="http://schemas.openxmlformats.org/officeDocument/2006/relationships/hyperlink" Target="http://www.globalnote.jp/p-cotime/?dno=1120&amp;c_code=887&amp;post_no=1621" TargetMode="External"/><Relationship Id="rId86" Type="http://schemas.openxmlformats.org/officeDocument/2006/relationships/hyperlink" Target="http://www.globalnote.jp/p-cotime/?dno=1120&amp;c_code=68&amp;post_no=1621" TargetMode="External"/><Relationship Id="rId94" Type="http://schemas.openxmlformats.org/officeDocument/2006/relationships/hyperlink" Target="http://www.globalnote.jp/p-cotime/?dno=1120&amp;c_code=404&amp;post_no=1621" TargetMode="External"/><Relationship Id="rId99" Type="http://schemas.openxmlformats.org/officeDocument/2006/relationships/hyperlink" Target="http://www.globalnote.jp/p-cotime/?dno=1120&amp;c_code=417&amp;post_no=1621" TargetMode="External"/><Relationship Id="rId101" Type="http://schemas.openxmlformats.org/officeDocument/2006/relationships/hyperlink" Target="http://www.globalnote.jp/p-cotime/?dno=1120&amp;c_code=807&amp;post_no=1621" TargetMode="External"/><Relationship Id="rId122" Type="http://schemas.openxmlformats.org/officeDocument/2006/relationships/hyperlink" Target="http://www.globalnote.jp/p-cotime/?dno=1120&amp;c_code=72&amp;post_no=1621" TargetMode="External"/><Relationship Id="rId130" Type="http://schemas.openxmlformats.org/officeDocument/2006/relationships/hyperlink" Target="http://www.globalnote.jp/p-cotime/?dno=1120&amp;c_code=508&amp;post_no=1621" TargetMode="External"/><Relationship Id="rId135" Type="http://schemas.openxmlformats.org/officeDocument/2006/relationships/hyperlink" Target="http://www.globalnote.jp/p-cotime/?dno=1120&amp;c_code=178&amp;post_no=1621" TargetMode="External"/><Relationship Id="rId143" Type="http://schemas.openxmlformats.org/officeDocument/2006/relationships/drawing" Target="../drawings/drawing10.xml"/><Relationship Id="rId4" Type="http://schemas.openxmlformats.org/officeDocument/2006/relationships/hyperlink" Target="http://www.globalnote.jp/p-cotime/?dno=1120&amp;c_code=643&amp;post_no=1621" TargetMode="External"/><Relationship Id="rId9" Type="http://schemas.openxmlformats.org/officeDocument/2006/relationships/hyperlink" Target="http://www.globalnote.jp/p-cotime/?dno=1120&amp;c_code=364&amp;post_no=1621" TargetMode="External"/><Relationship Id="rId13" Type="http://schemas.openxmlformats.org/officeDocument/2006/relationships/hyperlink" Target="http://www.globalnote.jp/p-cotime/?dno=1120&amp;c_code=484&amp;post_no=1621" TargetMode="External"/><Relationship Id="rId18" Type="http://schemas.openxmlformats.org/officeDocument/2006/relationships/hyperlink" Target="http://www.globalnote.jp/p-cotime/?dno=1120&amp;c_code=250&amp;post_no=1621" TargetMode="External"/><Relationship Id="rId39" Type="http://schemas.openxmlformats.org/officeDocument/2006/relationships/hyperlink" Target="http://www.globalnote.jp/p-cotime/?dno=1120&amp;c_code=414&amp;post_no=1621" TargetMode="External"/><Relationship Id="rId109" Type="http://schemas.openxmlformats.org/officeDocument/2006/relationships/hyperlink" Target="http://www.globalnote.jp/p-cotime/?dno=1120&amp;c_code=388&amp;post_no=1621" TargetMode="External"/><Relationship Id="rId34" Type="http://schemas.openxmlformats.org/officeDocument/2006/relationships/hyperlink" Target="http://www.globalnote.jp/p-cotime/?dno=1120&amp;c_code=368&amp;post_no=1621" TargetMode="External"/><Relationship Id="rId50" Type="http://schemas.openxmlformats.org/officeDocument/2006/relationships/hyperlink" Target="http://www.globalnote.jp/p-cotime/?dno=1120&amp;c_code=566&amp;post_no=1621" TargetMode="External"/><Relationship Id="rId55" Type="http://schemas.openxmlformats.org/officeDocument/2006/relationships/hyperlink" Target="http://www.globalnote.jp/p-cotime/?dno=1120&amp;c_code=246&amp;post_no=1621" TargetMode="External"/><Relationship Id="rId76" Type="http://schemas.openxmlformats.org/officeDocument/2006/relationships/hyperlink" Target="http://www.globalnote.jp/p-cotime/?dno=1120&amp;c_code=48&amp;post_no=1621" TargetMode="External"/><Relationship Id="rId97" Type="http://schemas.openxmlformats.org/officeDocument/2006/relationships/hyperlink" Target="http://www.globalnote.jp/p-cotime/?dno=1120&amp;c_code=716&amp;post_no=1621" TargetMode="External"/><Relationship Id="rId104" Type="http://schemas.openxmlformats.org/officeDocument/2006/relationships/hyperlink" Target="http://www.globalnote.jp/p-cotime/?dno=1120&amp;c_code=340&amp;post_no=1621" TargetMode="External"/><Relationship Id="rId120" Type="http://schemas.openxmlformats.org/officeDocument/2006/relationships/hyperlink" Target="http://www.globalnote.jp/p-cotime/?dno=1120&amp;c_code=524&amp;post_no=1621" TargetMode="External"/><Relationship Id="rId125" Type="http://schemas.openxmlformats.org/officeDocument/2006/relationships/hyperlink" Target="http://www.globalnote.jp/p-cotime/?dno=1120&amp;c_code=8&amp;post_no=1621" TargetMode="External"/><Relationship Id="rId141" Type="http://schemas.openxmlformats.org/officeDocument/2006/relationships/hyperlink" Target="http://www.globalnote.jp/p-data-g/?dno=1120&amp;post_no=1621" TargetMode="External"/><Relationship Id="rId7" Type="http://schemas.openxmlformats.org/officeDocument/2006/relationships/hyperlink" Target="http://www.globalnote.jp/p-cotime/?dno=1120&amp;c_code=410&amp;post_no=1621" TargetMode="External"/><Relationship Id="rId71" Type="http://schemas.openxmlformats.org/officeDocument/2006/relationships/hyperlink" Target="http://www.globalnote.jp/p-cotime/?dno=1120&amp;c_code=218&amp;post_no=1621" TargetMode="External"/><Relationship Id="rId92" Type="http://schemas.openxmlformats.org/officeDocument/2006/relationships/hyperlink" Target="http://www.globalnote.jp/p-cotime/?dno=1120&amp;c_code=288&amp;post_no=1621" TargetMode="External"/><Relationship Id="rId2" Type="http://schemas.openxmlformats.org/officeDocument/2006/relationships/hyperlink" Target="http://www.globalnote.jp/p-cotime/?dno=1120&amp;c_code=840&amp;post_no=1621" TargetMode="External"/><Relationship Id="rId29" Type="http://schemas.openxmlformats.org/officeDocument/2006/relationships/hyperlink" Target="http://www.globalnote.jp/p-cotime/?dno=1120&amp;c_code=862&amp;post_no=1621" TargetMode="External"/><Relationship Id="rId24" Type="http://schemas.openxmlformats.org/officeDocument/2006/relationships/hyperlink" Target="http://www.globalnote.jp/p-cotime/?dno=1120&amp;c_code=158&amp;post_no=1621" TargetMode="External"/><Relationship Id="rId40" Type="http://schemas.openxmlformats.org/officeDocument/2006/relationships/hyperlink" Target="http://www.globalnote.jp/p-cotime/?dno=1120&amp;c_code=608&amp;post_no=1621" TargetMode="External"/><Relationship Id="rId45" Type="http://schemas.openxmlformats.org/officeDocument/2006/relationships/hyperlink" Target="http://www.globalnote.jp/p-cotime/?dno=1120&amp;c_code=376&amp;post_no=1621" TargetMode="External"/><Relationship Id="rId66" Type="http://schemas.openxmlformats.org/officeDocument/2006/relationships/hyperlink" Target="http://www.globalnote.jp/p-cotime/?dno=1120&amp;c_code=760&amp;post_no=1621" TargetMode="External"/><Relationship Id="rId87" Type="http://schemas.openxmlformats.org/officeDocument/2006/relationships/hyperlink" Target="http://www.globalnote.jp/p-cotime/?dno=1120&amp;c_code=144&amp;post_no=1621" TargetMode="External"/><Relationship Id="rId110" Type="http://schemas.openxmlformats.org/officeDocument/2006/relationships/hyperlink" Target="http://www.globalnote.jp/p-cotime/?dno=1120&amp;c_code=428&amp;post_no=1621" TargetMode="External"/><Relationship Id="rId115" Type="http://schemas.openxmlformats.org/officeDocument/2006/relationships/hyperlink" Target="http://www.globalnote.jp/p-cotime/?dno=1120&amp;c_code=686&amp;post_no=1621" TargetMode="External"/><Relationship Id="rId131" Type="http://schemas.openxmlformats.org/officeDocument/2006/relationships/hyperlink" Target="http://www.globalnote.jp/p-cotime/?dno=1120&amp;c_code=470&amp;post_no=1621" TargetMode="External"/><Relationship Id="rId136" Type="http://schemas.openxmlformats.org/officeDocument/2006/relationships/hyperlink" Target="http://www.globalnote.jp/p-cotime/?dno=1120&amp;c_code=332&amp;post_no=1621" TargetMode="External"/><Relationship Id="rId61" Type="http://schemas.openxmlformats.org/officeDocument/2006/relationships/hyperlink" Target="http://www.globalnote.jp/p-cotime/?dno=1120&amp;c_code=434&amp;post_no=1621" TargetMode="External"/><Relationship Id="rId82" Type="http://schemas.openxmlformats.org/officeDocument/2006/relationships/hyperlink" Target="http://www.globalnote.jp/p-cotime/?dno=1120&amp;c_code=214&amp;post_no=1621" TargetMode="External"/><Relationship Id="rId19" Type="http://schemas.openxmlformats.org/officeDocument/2006/relationships/hyperlink" Target="http://www.globalnote.jp/p-cotime/?dno=1120&amp;c_code=792&amp;post_no=1621" TargetMode="External"/><Relationship Id="rId14" Type="http://schemas.openxmlformats.org/officeDocument/2006/relationships/hyperlink" Target="http://www.globalnote.jp/p-cotime/?dno=1120&amp;c_code=360&amp;post_no=1621" TargetMode="External"/><Relationship Id="rId30" Type="http://schemas.openxmlformats.org/officeDocument/2006/relationships/hyperlink" Target="http://www.globalnote.jp/p-cotime/?dno=1120&amp;c_code=528&amp;post_no=1621" TargetMode="External"/><Relationship Id="rId35" Type="http://schemas.openxmlformats.org/officeDocument/2006/relationships/hyperlink" Target="http://www.globalnote.jp/p-cotime/?dno=1120&amp;c_code=12&amp;post_no=1621" TargetMode="External"/><Relationship Id="rId56" Type="http://schemas.openxmlformats.org/officeDocument/2006/relationships/hyperlink" Target="http://www.globalnote.jp/p-cotime/?dno=1120&amp;c_code=620&amp;post_no=1621" TargetMode="External"/><Relationship Id="rId77" Type="http://schemas.openxmlformats.org/officeDocument/2006/relationships/hyperlink" Target="http://www.globalnote.jp/p-cotime/?dno=1120&amp;c_code=788&amp;post_no=1621" TargetMode="External"/><Relationship Id="rId100" Type="http://schemas.openxmlformats.org/officeDocument/2006/relationships/hyperlink" Target="http://www.globalnote.jp/p-cotime/?dno=1120&amp;c_code=834&amp;post_no=1621" TargetMode="External"/><Relationship Id="rId105" Type="http://schemas.openxmlformats.org/officeDocument/2006/relationships/hyperlink" Target="http://www.globalnote.jp/p-cotime/?dno=1120&amp;c_code=8911&amp;post_no=1621" TargetMode="External"/><Relationship Id="rId126" Type="http://schemas.openxmlformats.org/officeDocument/2006/relationships/hyperlink" Target="http://www.globalnote.jp/p-cotime/?dno=1120&amp;c_code=480&amp;post_no=1621"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www.jccca.org/chart/chart04_05.html"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ja.wikipedia.org/wiki/%E3%83%89%E3%83%87%E3%82%AB%E3%83%B3" TargetMode="External"/><Relationship Id="rId1" Type="http://schemas.openxmlformats.org/officeDocument/2006/relationships/hyperlink" Target="http://ja.wikipedia.org/wiki/%E3%82%A6%E3%83%B3%E3%83%87%E3%82%AB%E3%83%B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M366"/>
  <sheetViews>
    <sheetView tabSelected="1" topLeftCell="A13" zoomScale="82" zoomScaleNormal="82" workbookViewId="0">
      <selection activeCell="A43" sqref="A43"/>
    </sheetView>
  </sheetViews>
  <sheetFormatPr defaultRowHeight="13.5"/>
  <cols>
    <col min="1" max="12" width="9" style="99"/>
    <col min="13" max="14" width="12.25" style="99" customWidth="1"/>
    <col min="15" max="15" width="12.25" style="104" customWidth="1"/>
    <col min="16" max="16" width="12.25" style="99" customWidth="1"/>
    <col min="17" max="17" width="20.125" style="99" customWidth="1"/>
    <col min="18" max="18" width="14.375" style="99" customWidth="1"/>
    <col min="19" max="19" width="9" style="99"/>
    <col min="20" max="20" width="12.625" style="101" customWidth="1"/>
    <col min="21" max="21" width="17.375" style="99" customWidth="1"/>
    <col min="22" max="32" width="9" style="99"/>
    <col min="33" max="33" width="20.375" style="99" bestFit="1" customWidth="1"/>
    <col min="34" max="34" width="9" style="99"/>
    <col min="35" max="35" width="11.625" style="99" bestFit="1" customWidth="1"/>
    <col min="36" max="36" width="14.625" style="99" customWidth="1"/>
    <col min="37" max="16384" width="9" style="99"/>
  </cols>
  <sheetData>
    <row r="1" spans="11:39" s="100" customFormat="1" ht="108.75" thickBot="1">
      <c r="K1" s="100" t="s">
        <v>384</v>
      </c>
      <c r="L1" s="208" t="s">
        <v>531</v>
      </c>
      <c r="M1" s="100" t="s">
        <v>386</v>
      </c>
      <c r="N1" s="208" t="s">
        <v>532</v>
      </c>
      <c r="O1" s="211" t="s">
        <v>533</v>
      </c>
      <c r="T1" s="209"/>
      <c r="AJ1" s="100" t="s">
        <v>388</v>
      </c>
      <c r="AL1" s="100" t="s">
        <v>389</v>
      </c>
      <c r="AM1" s="100" t="s">
        <v>390</v>
      </c>
    </row>
    <row r="2" spans="11:39">
      <c r="K2" s="99">
        <v>1951</v>
      </c>
      <c r="L2" s="102">
        <v>84541</v>
      </c>
      <c r="M2" s="103">
        <f>INDEX(AJ:AJ,(ROW(AJ8)-7)*6+2)</f>
        <v>36824133</v>
      </c>
      <c r="N2" s="99">
        <f>+M2*1000*1000/365/24/1000/10000</f>
        <v>420.36681506849311</v>
      </c>
      <c r="P2" s="103"/>
      <c r="Q2" s="103"/>
      <c r="R2" s="103"/>
      <c r="U2" s="101"/>
      <c r="X2" s="105" t="s">
        <v>391</v>
      </c>
      <c r="Y2" s="106" t="s">
        <v>392</v>
      </c>
      <c r="Z2" s="107" t="s">
        <v>393</v>
      </c>
      <c r="AA2" s="107" t="s">
        <v>394</v>
      </c>
      <c r="AB2" s="107" t="s">
        <v>395</v>
      </c>
      <c r="AC2" s="107" t="s">
        <v>396</v>
      </c>
      <c r="AD2" s="107" t="s">
        <v>397</v>
      </c>
      <c r="AE2" s="107" t="s">
        <v>398</v>
      </c>
      <c r="AF2" s="107" t="s">
        <v>98</v>
      </c>
      <c r="AG2" s="107" t="s">
        <v>399</v>
      </c>
      <c r="AH2" s="107" t="s">
        <v>400</v>
      </c>
      <c r="AI2" s="107" t="s">
        <v>401</v>
      </c>
      <c r="AJ2" s="108" t="s">
        <v>402</v>
      </c>
    </row>
    <row r="3" spans="11:39" ht="24">
      <c r="K3" s="99">
        <v>1952</v>
      </c>
      <c r="L3" s="102">
        <v>85808</v>
      </c>
      <c r="M3" s="103">
        <f>INDEX(AJ:AJ,(ROW(AJ9)-7)*6+2)</f>
        <v>40181944</v>
      </c>
      <c r="N3" s="99">
        <f>+M3*1000*1000/365/24/1000/10000</f>
        <v>458.6979908675799</v>
      </c>
      <c r="P3" s="103"/>
      <c r="Q3" s="103"/>
      <c r="R3" s="103"/>
      <c r="U3" s="101"/>
      <c r="X3" s="109"/>
      <c r="Y3" s="110" t="s">
        <v>403</v>
      </c>
      <c r="Z3" s="111">
        <v>263541</v>
      </c>
      <c r="AA3" s="111">
        <v>615737</v>
      </c>
      <c r="AB3" s="111">
        <v>1785842</v>
      </c>
      <c r="AC3" s="111">
        <v>740651</v>
      </c>
      <c r="AD3" s="111">
        <v>199116</v>
      </c>
      <c r="AE3" s="111">
        <v>1144602</v>
      </c>
      <c r="AF3" s="111">
        <v>435359</v>
      </c>
      <c r="AG3" s="111">
        <v>229784</v>
      </c>
      <c r="AH3" s="111">
        <v>649248</v>
      </c>
      <c r="AI3" s="111" t="s">
        <v>404</v>
      </c>
      <c r="AJ3" s="112">
        <v>6063880</v>
      </c>
    </row>
    <row r="4" spans="11:39" ht="22.5">
      <c r="K4" s="99">
        <v>1953</v>
      </c>
      <c r="L4" s="102">
        <v>86981</v>
      </c>
      <c r="M4" s="103">
        <f>INDEX(AJ:AJ,(ROW(AJ10)-7)*6+2)</f>
        <v>45216280</v>
      </c>
      <c r="N4" s="99">
        <f t="shared" ref="N4:N61" si="0">+M4*1000*1000/365/24/1000/10000</f>
        <v>516.16757990867586</v>
      </c>
      <c r="P4" s="103"/>
      <c r="Q4" s="103"/>
      <c r="R4" s="103"/>
      <c r="U4" s="101"/>
      <c r="X4" s="113"/>
      <c r="Y4" s="114" t="s">
        <v>405</v>
      </c>
      <c r="Z4" s="115">
        <v>1011742</v>
      </c>
      <c r="AA4" s="115">
        <v>2711217</v>
      </c>
      <c r="AB4" s="115">
        <v>5475649</v>
      </c>
      <c r="AC4" s="115">
        <v>2887672</v>
      </c>
      <c r="AD4" s="115">
        <v>1859573</v>
      </c>
      <c r="AE4" s="115">
        <v>4363649</v>
      </c>
      <c r="AF4" s="115">
        <v>1365843</v>
      </c>
      <c r="AG4" s="115">
        <v>957073</v>
      </c>
      <c r="AH4" s="115">
        <v>3445123</v>
      </c>
      <c r="AI4" s="115" t="s">
        <v>404</v>
      </c>
      <c r="AJ4" s="116">
        <v>24077541</v>
      </c>
    </row>
    <row r="5" spans="11:39" ht="24">
      <c r="K5" s="99">
        <v>1954</v>
      </c>
      <c r="L5" s="102">
        <v>88239</v>
      </c>
      <c r="M5" s="103">
        <f>INDEX(AJ:AJ,(ROW(AJ11)-7)*6+2)</f>
        <v>48003803</v>
      </c>
      <c r="N5" s="99">
        <f t="shared" si="0"/>
        <v>547.98861872146119</v>
      </c>
      <c r="P5" s="103"/>
      <c r="Q5" s="103"/>
      <c r="R5" s="103"/>
      <c r="U5" s="101"/>
      <c r="X5" s="117" t="s">
        <v>406</v>
      </c>
      <c r="Y5" s="114" t="s">
        <v>407</v>
      </c>
      <c r="Z5" s="115">
        <v>1275283</v>
      </c>
      <c r="AA5" s="115">
        <v>3326954</v>
      </c>
      <c r="AB5" s="115">
        <v>7261491</v>
      </c>
      <c r="AC5" s="115">
        <v>3628323</v>
      </c>
      <c r="AD5" s="115">
        <v>2058689</v>
      </c>
      <c r="AE5" s="115">
        <v>5508251</v>
      </c>
      <c r="AF5" s="115">
        <v>1801202</v>
      </c>
      <c r="AG5" s="115">
        <v>1186857</v>
      </c>
      <c r="AH5" s="115">
        <v>4094371</v>
      </c>
      <c r="AI5" s="115" t="s">
        <v>404</v>
      </c>
      <c r="AJ5" s="116">
        <v>30141421</v>
      </c>
    </row>
    <row r="6" spans="11:39" ht="22.5">
      <c r="K6" s="99">
        <v>1955</v>
      </c>
      <c r="L6" s="102">
        <v>90077</v>
      </c>
      <c r="M6" s="103">
        <f t="shared" ref="M6:M63" si="1">INDEX(AJ:AJ,(ROW(AJ12)-7)*6+2)</f>
        <v>53143876</v>
      </c>
      <c r="N6" s="99">
        <f t="shared" si="0"/>
        <v>606.6652511415524</v>
      </c>
      <c r="P6" s="103"/>
      <c r="Q6" s="103"/>
      <c r="R6" s="103"/>
      <c r="U6" s="101"/>
      <c r="X6" s="118" t="s">
        <v>408</v>
      </c>
      <c r="Y6" s="114" t="s">
        <v>409</v>
      </c>
      <c r="Z6" s="115" t="s">
        <v>404</v>
      </c>
      <c r="AA6" s="115" t="s">
        <v>404</v>
      </c>
      <c r="AB6" s="115" t="s">
        <v>404</v>
      </c>
      <c r="AC6" s="115" t="s">
        <v>404</v>
      </c>
      <c r="AD6" s="115">
        <v>160943</v>
      </c>
      <c r="AE6" s="115" t="s">
        <v>404</v>
      </c>
      <c r="AF6" s="115" t="s">
        <v>404</v>
      </c>
      <c r="AG6" s="115">
        <v>453526</v>
      </c>
      <c r="AH6" s="115" t="s">
        <v>404</v>
      </c>
      <c r="AI6" s="115" t="s">
        <v>404</v>
      </c>
      <c r="AJ6" s="116">
        <v>614469</v>
      </c>
    </row>
    <row r="7" spans="11:39">
      <c r="K7" s="99">
        <v>1956</v>
      </c>
      <c r="L7" s="102">
        <v>90172</v>
      </c>
      <c r="M7" s="103">
        <f t="shared" si="1"/>
        <v>60967329</v>
      </c>
      <c r="N7" s="99">
        <f t="shared" si="0"/>
        <v>695.97407534246565</v>
      </c>
      <c r="P7" s="103"/>
      <c r="Q7" s="103"/>
      <c r="R7" s="103"/>
      <c r="U7" s="101"/>
      <c r="X7" s="113"/>
      <c r="Y7" s="114" t="s">
        <v>410</v>
      </c>
      <c r="Z7" s="115">
        <v>639501</v>
      </c>
      <c r="AA7" s="115">
        <v>863551</v>
      </c>
      <c r="AB7" s="115">
        <v>1226969</v>
      </c>
      <c r="AC7" s="115">
        <v>1122968</v>
      </c>
      <c r="AD7" s="115">
        <v>74000</v>
      </c>
      <c r="AE7" s="115">
        <v>295177</v>
      </c>
      <c r="AF7" s="115">
        <v>497889</v>
      </c>
      <c r="AG7" s="115">
        <v>44010</v>
      </c>
      <c r="AH7" s="115">
        <v>1651920</v>
      </c>
      <c r="AI7" s="115" t="s">
        <v>404</v>
      </c>
      <c r="AJ7" s="116">
        <v>6415985</v>
      </c>
    </row>
    <row r="8" spans="11:39">
      <c r="K8" s="99">
        <v>1957</v>
      </c>
      <c r="L8" s="102">
        <v>90928</v>
      </c>
      <c r="M8" s="103">
        <f t="shared" si="1"/>
        <v>68005463</v>
      </c>
      <c r="N8" s="99">
        <f t="shared" si="0"/>
        <v>776.31807077625569</v>
      </c>
      <c r="P8" s="103"/>
      <c r="Q8" s="103"/>
      <c r="R8" s="103"/>
      <c r="U8" s="101"/>
      <c r="X8" s="119"/>
      <c r="Y8" s="120" t="s">
        <v>292</v>
      </c>
      <c r="Z8" s="121">
        <v>1914784</v>
      </c>
      <c r="AA8" s="121">
        <v>4190505</v>
      </c>
      <c r="AB8" s="121">
        <v>8488460</v>
      </c>
      <c r="AC8" s="121">
        <v>4751291</v>
      </c>
      <c r="AD8" s="121">
        <v>2293632</v>
      </c>
      <c r="AE8" s="121">
        <v>5803428</v>
      </c>
      <c r="AF8" s="121">
        <v>2299091</v>
      </c>
      <c r="AG8" s="121">
        <v>1336651</v>
      </c>
      <c r="AH8" s="121">
        <v>5746291</v>
      </c>
      <c r="AI8" s="121" t="s">
        <v>404</v>
      </c>
      <c r="AJ8" s="122">
        <v>36824133</v>
      </c>
      <c r="AL8" s="99">
        <f>+AJ8*1000*1000/365/24/1000/10000</f>
        <v>420.36681506849311</v>
      </c>
    </row>
    <row r="9" spans="11:39" ht="24">
      <c r="K9" s="99">
        <v>1958</v>
      </c>
      <c r="L9" s="102">
        <v>91767</v>
      </c>
      <c r="M9" s="103">
        <f t="shared" si="1"/>
        <v>72067789</v>
      </c>
      <c r="N9" s="99">
        <f t="shared" si="0"/>
        <v>822.69165525114158</v>
      </c>
      <c r="P9" s="103"/>
      <c r="Q9" s="103"/>
      <c r="R9" s="103"/>
      <c r="U9" s="101"/>
      <c r="X9" s="109"/>
      <c r="Y9" s="110" t="s">
        <v>403</v>
      </c>
      <c r="Z9" s="111">
        <v>277166</v>
      </c>
      <c r="AA9" s="111">
        <v>627127</v>
      </c>
      <c r="AB9" s="111">
        <v>1968078</v>
      </c>
      <c r="AC9" s="111">
        <v>777107</v>
      </c>
      <c r="AD9" s="111">
        <v>206045</v>
      </c>
      <c r="AE9" s="111">
        <v>1226626</v>
      </c>
      <c r="AF9" s="111">
        <v>448574</v>
      </c>
      <c r="AG9" s="111">
        <v>226124</v>
      </c>
      <c r="AH9" s="111">
        <v>662127</v>
      </c>
      <c r="AI9" s="111" t="s">
        <v>404</v>
      </c>
      <c r="AJ9" s="112">
        <v>6418974</v>
      </c>
    </row>
    <row r="10" spans="11:39" ht="22.5">
      <c r="K10" s="99">
        <v>1959</v>
      </c>
      <c r="L10" s="102">
        <v>92641</v>
      </c>
      <c r="M10" s="103">
        <f t="shared" si="1"/>
        <v>84500548</v>
      </c>
      <c r="N10" s="99">
        <f t="shared" si="0"/>
        <v>964.61812785388122</v>
      </c>
      <c r="P10" s="103"/>
      <c r="Q10" s="103"/>
      <c r="R10" s="103"/>
      <c r="U10" s="101"/>
      <c r="X10" s="113"/>
      <c r="Y10" s="114" t="s">
        <v>405</v>
      </c>
      <c r="Z10" s="115">
        <v>1107002</v>
      </c>
      <c r="AA10" s="115">
        <v>3074540</v>
      </c>
      <c r="AB10" s="115">
        <v>5999793</v>
      </c>
      <c r="AC10" s="115">
        <v>3300030</v>
      </c>
      <c r="AD10" s="115">
        <v>2187670</v>
      </c>
      <c r="AE10" s="115">
        <v>4835811</v>
      </c>
      <c r="AF10" s="115">
        <v>1548309</v>
      </c>
      <c r="AG10" s="115">
        <v>969852</v>
      </c>
      <c r="AH10" s="115">
        <v>3706734</v>
      </c>
      <c r="AI10" s="115" t="s">
        <v>404</v>
      </c>
      <c r="AJ10" s="116">
        <v>26729741</v>
      </c>
    </row>
    <row r="11" spans="11:39" ht="24">
      <c r="K11" s="99">
        <v>1960</v>
      </c>
      <c r="L11" s="102">
        <v>94302</v>
      </c>
      <c r="M11" s="103">
        <f t="shared" si="1"/>
        <v>99407921</v>
      </c>
      <c r="N11" s="99">
        <f t="shared" si="0"/>
        <v>1134.7936187214614</v>
      </c>
      <c r="P11" s="103"/>
      <c r="Q11" s="103"/>
      <c r="R11" s="103"/>
      <c r="U11" s="101"/>
      <c r="X11" s="123">
        <v>27</v>
      </c>
      <c r="Y11" s="114" t="s">
        <v>407</v>
      </c>
      <c r="Z11" s="115">
        <v>1384168</v>
      </c>
      <c r="AA11" s="115">
        <v>3701667</v>
      </c>
      <c r="AB11" s="115">
        <v>7967871</v>
      </c>
      <c r="AC11" s="115">
        <v>4077137</v>
      </c>
      <c r="AD11" s="115">
        <v>2393715</v>
      </c>
      <c r="AE11" s="115">
        <v>6062437</v>
      </c>
      <c r="AF11" s="115">
        <v>1996883</v>
      </c>
      <c r="AG11" s="115">
        <v>1195976</v>
      </c>
      <c r="AH11" s="115">
        <v>4368861</v>
      </c>
      <c r="AI11" s="115" t="s">
        <v>404</v>
      </c>
      <c r="AJ11" s="116">
        <v>33148715</v>
      </c>
    </row>
    <row r="12" spans="11:39" ht="22.5">
      <c r="K12" s="99">
        <v>1961</v>
      </c>
      <c r="L12" s="102">
        <v>94287</v>
      </c>
      <c r="M12" s="103">
        <f t="shared" si="1"/>
        <v>114543069</v>
      </c>
      <c r="N12" s="99">
        <f t="shared" si="0"/>
        <v>1307.5692808219178</v>
      </c>
      <c r="P12" s="103"/>
      <c r="Q12" s="103"/>
      <c r="R12" s="103"/>
      <c r="U12" s="101"/>
      <c r="X12" s="118" t="s">
        <v>411</v>
      </c>
      <c r="Y12" s="114" t="s">
        <v>409</v>
      </c>
      <c r="Z12" s="115" t="s">
        <v>404</v>
      </c>
      <c r="AA12" s="115" t="s">
        <v>404</v>
      </c>
      <c r="AB12" s="115" t="s">
        <v>404</v>
      </c>
      <c r="AC12" s="115" t="s">
        <v>404</v>
      </c>
      <c r="AD12" s="115">
        <v>201321</v>
      </c>
      <c r="AE12" s="115" t="s">
        <v>404</v>
      </c>
      <c r="AF12" s="115" t="s">
        <v>404</v>
      </c>
      <c r="AG12" s="115">
        <v>465494</v>
      </c>
      <c r="AH12" s="115" t="s">
        <v>404</v>
      </c>
      <c r="AI12" s="115" t="s">
        <v>404</v>
      </c>
      <c r="AJ12" s="116">
        <v>666815</v>
      </c>
    </row>
    <row r="13" spans="11:39">
      <c r="K13" s="99">
        <v>1962</v>
      </c>
      <c r="L13" s="102">
        <v>95181</v>
      </c>
      <c r="M13" s="103">
        <f t="shared" si="1"/>
        <v>121759343</v>
      </c>
      <c r="N13" s="99">
        <f t="shared" si="0"/>
        <v>1389.9468378995432</v>
      </c>
      <c r="P13" s="103"/>
      <c r="Q13" s="103"/>
      <c r="R13" s="103"/>
      <c r="U13" s="101"/>
      <c r="X13" s="113"/>
      <c r="Y13" s="114" t="s">
        <v>410</v>
      </c>
      <c r="Z13" s="115">
        <v>745089</v>
      </c>
      <c r="AA13" s="115">
        <v>909368</v>
      </c>
      <c r="AB13" s="115">
        <v>1435858</v>
      </c>
      <c r="AC13" s="115">
        <v>1060178</v>
      </c>
      <c r="AD13" s="115">
        <v>124850</v>
      </c>
      <c r="AE13" s="115">
        <v>267685</v>
      </c>
      <c r="AF13" s="115">
        <v>535347</v>
      </c>
      <c r="AG13" s="115">
        <v>43653</v>
      </c>
      <c r="AH13" s="115">
        <v>1585120</v>
      </c>
      <c r="AI13" s="115" t="s">
        <v>404</v>
      </c>
      <c r="AJ13" s="116">
        <v>6707148</v>
      </c>
    </row>
    <row r="14" spans="11:39">
      <c r="K14" s="99">
        <v>1963</v>
      </c>
      <c r="L14" s="102">
        <v>96156</v>
      </c>
      <c r="M14" s="103">
        <f t="shared" si="1"/>
        <v>139513375</v>
      </c>
      <c r="N14" s="99">
        <f t="shared" si="0"/>
        <v>1592.6184360730592</v>
      </c>
      <c r="P14" s="103"/>
      <c r="Q14" s="103"/>
      <c r="R14" s="103"/>
      <c r="U14" s="101"/>
      <c r="X14" s="119"/>
      <c r="Y14" s="120" t="s">
        <v>292</v>
      </c>
      <c r="Z14" s="121">
        <v>2129257</v>
      </c>
      <c r="AA14" s="121">
        <v>4611035</v>
      </c>
      <c r="AB14" s="121">
        <v>9403729</v>
      </c>
      <c r="AC14" s="121">
        <v>5137315</v>
      </c>
      <c r="AD14" s="121">
        <v>2719886</v>
      </c>
      <c r="AE14" s="121">
        <v>6330122</v>
      </c>
      <c r="AF14" s="121">
        <v>2532230</v>
      </c>
      <c r="AG14" s="121">
        <v>1364389</v>
      </c>
      <c r="AH14" s="121">
        <v>5953981</v>
      </c>
      <c r="AI14" s="121" t="s">
        <v>404</v>
      </c>
      <c r="AJ14" s="122">
        <v>40181944</v>
      </c>
      <c r="AL14" s="99">
        <f>+AJ14*1000*1000/365/24/1000/10000</f>
        <v>458.6979908675799</v>
      </c>
    </row>
    <row r="15" spans="11:39" ht="24">
      <c r="K15" s="99">
        <v>1964</v>
      </c>
      <c r="L15" s="102">
        <v>97182</v>
      </c>
      <c r="M15" s="103">
        <f t="shared" si="1"/>
        <v>157208026</v>
      </c>
      <c r="N15" s="99">
        <f t="shared" si="0"/>
        <v>1794.6121689497718</v>
      </c>
      <c r="P15" s="103"/>
      <c r="Q15" s="103"/>
      <c r="R15" s="103"/>
      <c r="U15" s="101"/>
      <c r="X15" s="109"/>
      <c r="Y15" s="110" t="s">
        <v>403</v>
      </c>
      <c r="Z15" s="111">
        <v>298234</v>
      </c>
      <c r="AA15" s="111">
        <v>698636</v>
      </c>
      <c r="AB15" s="111">
        <v>2158246</v>
      </c>
      <c r="AC15" s="111">
        <v>818419</v>
      </c>
      <c r="AD15" s="111">
        <v>218805</v>
      </c>
      <c r="AE15" s="111">
        <v>1320611</v>
      </c>
      <c r="AF15" s="111">
        <v>464766</v>
      </c>
      <c r="AG15" s="111">
        <v>236811</v>
      </c>
      <c r="AH15" s="111">
        <v>701405</v>
      </c>
      <c r="AI15" s="111" t="s">
        <v>404</v>
      </c>
      <c r="AJ15" s="112">
        <v>6915933</v>
      </c>
    </row>
    <row r="16" spans="11:39" ht="23.25" thickBot="1">
      <c r="K16" s="99">
        <v>1965</v>
      </c>
      <c r="L16" s="102">
        <v>99209</v>
      </c>
      <c r="M16" s="103">
        <f t="shared" si="1"/>
        <v>168820856</v>
      </c>
      <c r="N16" s="99">
        <f t="shared" si="0"/>
        <v>1927.1787214611873</v>
      </c>
      <c r="P16" s="103"/>
      <c r="Q16" s="103"/>
      <c r="R16" s="103"/>
      <c r="U16" s="101"/>
      <c r="X16" s="113"/>
      <c r="Y16" s="114" t="s">
        <v>405</v>
      </c>
      <c r="Z16" s="115">
        <v>1197578</v>
      </c>
      <c r="AA16" s="115">
        <v>3617375</v>
      </c>
      <c r="AB16" s="115">
        <v>6821259</v>
      </c>
      <c r="AC16" s="115">
        <v>3784113</v>
      </c>
      <c r="AD16" s="115">
        <v>2387247</v>
      </c>
      <c r="AE16" s="115">
        <v>5615073</v>
      </c>
      <c r="AF16" s="115">
        <v>1757065</v>
      </c>
      <c r="AG16" s="115">
        <v>1102594</v>
      </c>
      <c r="AH16" s="115">
        <v>4016482</v>
      </c>
      <c r="AI16" s="115" t="s">
        <v>404</v>
      </c>
      <c r="AJ16" s="116">
        <v>30298786</v>
      </c>
    </row>
    <row r="17" spans="1:36" ht="24.75" thickTop="1">
      <c r="K17" s="99">
        <v>1966</v>
      </c>
      <c r="L17" s="102">
        <v>99036</v>
      </c>
      <c r="M17" s="233">
        <f t="shared" si="1"/>
        <v>190296099</v>
      </c>
      <c r="N17" s="99">
        <f t="shared" si="0"/>
        <v>2172.3298972602738</v>
      </c>
      <c r="O17" s="230">
        <v>84541</v>
      </c>
      <c r="P17" s="103"/>
      <c r="Q17" s="103"/>
      <c r="R17" s="103"/>
      <c r="U17" s="101"/>
      <c r="X17" s="123">
        <v>28</v>
      </c>
      <c r="Y17" s="114" t="s">
        <v>407</v>
      </c>
      <c r="Z17" s="115">
        <v>1495812</v>
      </c>
      <c r="AA17" s="115">
        <v>4316011</v>
      </c>
      <c r="AB17" s="115">
        <v>8979505</v>
      </c>
      <c r="AC17" s="115">
        <v>4602532</v>
      </c>
      <c r="AD17" s="115">
        <v>2606052</v>
      </c>
      <c r="AE17" s="115">
        <v>6935684</v>
      </c>
      <c r="AF17" s="115">
        <v>2221831</v>
      </c>
      <c r="AG17" s="115">
        <v>1339405</v>
      </c>
      <c r="AH17" s="115">
        <v>4717887</v>
      </c>
      <c r="AI17" s="115" t="s">
        <v>404</v>
      </c>
      <c r="AJ17" s="116">
        <v>37214719</v>
      </c>
    </row>
    <row r="18" spans="1:36" ht="22.5">
      <c r="K18" s="99">
        <v>1967</v>
      </c>
      <c r="L18" s="102">
        <v>100196</v>
      </c>
      <c r="M18" s="234">
        <f t="shared" si="1"/>
        <v>218091756</v>
      </c>
      <c r="N18" s="99">
        <f t="shared" si="0"/>
        <v>2489.6319178082194</v>
      </c>
      <c r="O18" s="231">
        <v>85808</v>
      </c>
      <c r="P18" s="103"/>
      <c r="Q18" s="103"/>
      <c r="R18" s="103"/>
      <c r="U18" s="101"/>
      <c r="X18" s="118" t="s">
        <v>412</v>
      </c>
      <c r="Y18" s="114" t="s">
        <v>409</v>
      </c>
      <c r="Z18" s="115" t="s">
        <v>404</v>
      </c>
      <c r="AA18" s="115" t="s">
        <v>404</v>
      </c>
      <c r="AB18" s="115" t="s">
        <v>404</v>
      </c>
      <c r="AC18" s="115" t="s">
        <v>404</v>
      </c>
      <c r="AD18" s="115">
        <v>181287</v>
      </c>
      <c r="AE18" s="115" t="s">
        <v>404</v>
      </c>
      <c r="AF18" s="115" t="s">
        <v>404</v>
      </c>
      <c r="AG18" s="115">
        <v>528864</v>
      </c>
      <c r="AH18" s="115" t="s">
        <v>404</v>
      </c>
      <c r="AI18" s="115" t="s">
        <v>404</v>
      </c>
      <c r="AJ18" s="116">
        <v>710151</v>
      </c>
    </row>
    <row r="19" spans="1:36">
      <c r="K19" s="99">
        <v>1968</v>
      </c>
      <c r="L19" s="102">
        <v>101331</v>
      </c>
      <c r="M19" s="234">
        <f t="shared" si="1"/>
        <v>241859759</v>
      </c>
      <c r="N19" s="99">
        <f t="shared" si="0"/>
        <v>2760.9561529680363</v>
      </c>
      <c r="O19" s="231">
        <v>86981</v>
      </c>
      <c r="P19" s="103"/>
      <c r="Q19" s="103"/>
      <c r="R19" s="103"/>
      <c r="U19" s="101"/>
      <c r="X19" s="113"/>
      <c r="Y19" s="114" t="s">
        <v>410</v>
      </c>
      <c r="Z19" s="115">
        <v>788415</v>
      </c>
      <c r="AA19" s="115">
        <v>1009726</v>
      </c>
      <c r="AB19" s="115">
        <v>1640749</v>
      </c>
      <c r="AC19" s="115">
        <v>1126002</v>
      </c>
      <c r="AD19" s="115">
        <v>207072</v>
      </c>
      <c r="AE19" s="115">
        <v>374135</v>
      </c>
      <c r="AF19" s="115">
        <v>725228</v>
      </c>
      <c r="AG19" s="115">
        <v>69608</v>
      </c>
      <c r="AH19" s="115">
        <v>1694628</v>
      </c>
      <c r="AI19" s="115" t="s">
        <v>404</v>
      </c>
      <c r="AJ19" s="116">
        <v>7635563</v>
      </c>
    </row>
    <row r="20" spans="1:36">
      <c r="K20" s="99">
        <v>1969</v>
      </c>
      <c r="L20" s="102">
        <v>102536</v>
      </c>
      <c r="M20" s="234">
        <f t="shared" si="1"/>
        <v>279844033</v>
      </c>
      <c r="N20" s="99">
        <f t="shared" si="0"/>
        <v>3194.566586757991</v>
      </c>
      <c r="O20" s="231">
        <v>88239</v>
      </c>
      <c r="P20" s="103"/>
      <c r="Q20" s="103"/>
      <c r="R20" s="103"/>
      <c r="U20" s="101"/>
      <c r="X20" s="119"/>
      <c r="Y20" s="120" t="s">
        <v>292</v>
      </c>
      <c r="Z20" s="121">
        <v>2284227</v>
      </c>
      <c r="AA20" s="121">
        <v>5325737</v>
      </c>
      <c r="AB20" s="121">
        <v>10620254</v>
      </c>
      <c r="AC20" s="121">
        <v>5728534</v>
      </c>
      <c r="AD20" s="121">
        <v>2994411</v>
      </c>
      <c r="AE20" s="121">
        <v>7309819</v>
      </c>
      <c r="AF20" s="121">
        <v>2947059</v>
      </c>
      <c r="AG20" s="121">
        <v>1593724</v>
      </c>
      <c r="AH20" s="121">
        <v>6412515</v>
      </c>
      <c r="AI20" s="121" t="s">
        <v>404</v>
      </c>
      <c r="AJ20" s="122">
        <v>45216280</v>
      </c>
    </row>
    <row r="21" spans="1:36" ht="24.75" thickBot="1">
      <c r="K21" s="99">
        <v>1970</v>
      </c>
      <c r="L21" s="102">
        <v>104665</v>
      </c>
      <c r="M21" s="234">
        <f t="shared" si="1"/>
        <v>319700726</v>
      </c>
      <c r="N21" s="99">
        <f t="shared" si="0"/>
        <v>3649.5516666666663</v>
      </c>
      <c r="O21" s="231">
        <v>90077</v>
      </c>
      <c r="P21" s="103"/>
      <c r="Q21" s="103"/>
      <c r="R21" s="103"/>
      <c r="U21" s="101"/>
      <c r="X21" s="109"/>
      <c r="Y21" s="110" t="s">
        <v>403</v>
      </c>
      <c r="Z21" s="111">
        <v>314980</v>
      </c>
      <c r="AA21" s="111">
        <v>733359</v>
      </c>
      <c r="AB21" s="111">
        <v>2297408</v>
      </c>
      <c r="AC21" s="111">
        <v>864394</v>
      </c>
      <c r="AD21" s="111">
        <v>230979</v>
      </c>
      <c r="AE21" s="111">
        <v>1421155</v>
      </c>
      <c r="AF21" s="111">
        <v>488965</v>
      </c>
      <c r="AG21" s="111">
        <v>254769</v>
      </c>
      <c r="AH21" s="111">
        <v>763317</v>
      </c>
      <c r="AI21" s="111" t="s">
        <v>404</v>
      </c>
      <c r="AJ21" s="112">
        <v>7369326</v>
      </c>
    </row>
    <row r="22" spans="1:36" ht="23.25" thickTop="1">
      <c r="A22" s="236" t="s">
        <v>282</v>
      </c>
      <c r="B22" s="237"/>
      <c r="C22" s="237"/>
      <c r="D22" s="237"/>
      <c r="E22" s="237"/>
      <c r="F22" s="237"/>
      <c r="G22" s="237"/>
      <c r="H22" s="237"/>
      <c r="I22" s="238"/>
      <c r="K22" s="99">
        <v>1971</v>
      </c>
      <c r="L22" s="102">
        <v>106100</v>
      </c>
      <c r="M22" s="234">
        <f t="shared" si="1"/>
        <v>345832294</v>
      </c>
      <c r="N22" s="99">
        <f t="shared" si="0"/>
        <v>3947.8572374429218</v>
      </c>
      <c r="O22" s="231">
        <v>90172</v>
      </c>
      <c r="P22" s="103"/>
      <c r="Q22" s="103"/>
      <c r="R22" s="103"/>
      <c r="U22" s="101"/>
      <c r="X22" s="113"/>
      <c r="Y22" s="114" t="s">
        <v>405</v>
      </c>
      <c r="Z22" s="115">
        <v>1253354</v>
      </c>
      <c r="AA22" s="115">
        <v>3729140</v>
      </c>
      <c r="AB22" s="115">
        <v>7443715</v>
      </c>
      <c r="AC22" s="115">
        <v>4229255</v>
      </c>
      <c r="AD22" s="115">
        <v>2530154</v>
      </c>
      <c r="AE22" s="115">
        <v>5874307</v>
      </c>
      <c r="AF22" s="115">
        <v>1928641</v>
      </c>
      <c r="AG22" s="115">
        <v>1113116</v>
      </c>
      <c r="AH22" s="115">
        <v>4044665</v>
      </c>
      <c r="AI22" s="115" t="s">
        <v>404</v>
      </c>
      <c r="AJ22" s="116">
        <v>32146347</v>
      </c>
    </row>
    <row r="23" spans="1:36" ht="24">
      <c r="A23" s="239"/>
      <c r="B23" s="240"/>
      <c r="C23" s="240"/>
      <c r="D23" s="240"/>
      <c r="E23" s="240"/>
      <c r="F23" s="240"/>
      <c r="G23" s="240"/>
      <c r="H23" s="240"/>
      <c r="I23" s="241"/>
      <c r="K23" s="99">
        <v>1972</v>
      </c>
      <c r="L23" s="102">
        <v>107595</v>
      </c>
      <c r="M23" s="234">
        <f t="shared" si="1"/>
        <v>384473388</v>
      </c>
      <c r="N23" s="99">
        <f t="shared" si="0"/>
        <v>4388.9656164383559</v>
      </c>
      <c r="O23" s="231">
        <v>90928</v>
      </c>
      <c r="P23" s="103"/>
      <c r="Q23" s="103"/>
      <c r="R23" s="103"/>
      <c r="U23" s="101"/>
      <c r="X23" s="123">
        <v>29</v>
      </c>
      <c r="Y23" s="114" t="s">
        <v>407</v>
      </c>
      <c r="Z23" s="115">
        <v>1568334</v>
      </c>
      <c r="AA23" s="115">
        <v>4462499</v>
      </c>
      <c r="AB23" s="115">
        <v>9741123</v>
      </c>
      <c r="AC23" s="115">
        <v>5093649</v>
      </c>
      <c r="AD23" s="115">
        <v>2761133</v>
      </c>
      <c r="AE23" s="115">
        <v>7295462</v>
      </c>
      <c r="AF23" s="115">
        <v>2417606</v>
      </c>
      <c r="AG23" s="115">
        <v>1367885</v>
      </c>
      <c r="AH23" s="115">
        <v>4807982</v>
      </c>
      <c r="AI23" s="115" t="s">
        <v>404</v>
      </c>
      <c r="AJ23" s="116">
        <v>39515673</v>
      </c>
    </row>
    <row r="24" spans="1:36" ht="22.5">
      <c r="A24" s="239" t="s">
        <v>283</v>
      </c>
      <c r="B24" s="240"/>
      <c r="C24" s="240"/>
      <c r="D24" s="240"/>
      <c r="E24" s="240"/>
      <c r="F24" s="240"/>
      <c r="G24" s="240"/>
      <c r="H24" s="240"/>
      <c r="I24" s="241"/>
      <c r="K24" s="99">
        <v>1973</v>
      </c>
      <c r="L24" s="102">
        <v>109104</v>
      </c>
      <c r="M24" s="234">
        <f t="shared" si="1"/>
        <v>421768164</v>
      </c>
      <c r="N24" s="99">
        <f t="shared" si="0"/>
        <v>4814.705068493151</v>
      </c>
      <c r="O24" s="231">
        <v>91767</v>
      </c>
      <c r="P24" s="103"/>
      <c r="Q24" s="103"/>
      <c r="R24" s="103"/>
      <c r="U24" s="101"/>
      <c r="X24" s="118" t="s">
        <v>413</v>
      </c>
      <c r="Y24" s="114" t="s">
        <v>409</v>
      </c>
      <c r="Z24" s="115" t="s">
        <v>404</v>
      </c>
      <c r="AA24" s="115" t="s">
        <v>404</v>
      </c>
      <c r="AB24" s="115" t="s">
        <v>404</v>
      </c>
      <c r="AC24" s="115" t="s">
        <v>404</v>
      </c>
      <c r="AD24" s="115">
        <v>59894</v>
      </c>
      <c r="AE24" s="115" t="s">
        <v>404</v>
      </c>
      <c r="AF24" s="115" t="s">
        <v>404</v>
      </c>
      <c r="AG24" s="115">
        <v>574786</v>
      </c>
      <c r="AH24" s="115" t="s">
        <v>404</v>
      </c>
      <c r="AI24" s="115" t="s">
        <v>404</v>
      </c>
      <c r="AJ24" s="116">
        <v>634680</v>
      </c>
    </row>
    <row r="25" spans="1:36">
      <c r="A25" s="239" t="s">
        <v>284</v>
      </c>
      <c r="B25" s="247">
        <v>0.99441046499999997</v>
      </c>
      <c r="C25" s="240"/>
      <c r="D25" s="240"/>
      <c r="E25" s="240"/>
      <c r="F25" s="240"/>
      <c r="G25" s="240"/>
      <c r="H25" s="240"/>
      <c r="I25" s="241"/>
      <c r="K25" s="99">
        <v>1974</v>
      </c>
      <c r="L25" s="102">
        <v>110573</v>
      </c>
      <c r="M25" s="234">
        <f t="shared" si="1"/>
        <v>415935829</v>
      </c>
      <c r="N25" s="99">
        <f t="shared" si="0"/>
        <v>4748.1259018264836</v>
      </c>
      <c r="O25" s="231">
        <v>92641</v>
      </c>
      <c r="P25" s="103"/>
      <c r="Q25" s="103"/>
      <c r="R25" s="103"/>
      <c r="U25" s="101"/>
      <c r="X25" s="113"/>
      <c r="Y25" s="114" t="s">
        <v>410</v>
      </c>
      <c r="Z25" s="115">
        <v>802751</v>
      </c>
      <c r="AA25" s="115">
        <v>1054507</v>
      </c>
      <c r="AB25" s="115">
        <v>1778957</v>
      </c>
      <c r="AC25" s="115">
        <v>1206468</v>
      </c>
      <c r="AD25" s="115">
        <v>267413</v>
      </c>
      <c r="AE25" s="115">
        <v>402046</v>
      </c>
      <c r="AF25" s="115">
        <v>755289</v>
      </c>
      <c r="AG25" s="115">
        <v>75733</v>
      </c>
      <c r="AH25" s="115">
        <v>1814871</v>
      </c>
      <c r="AI25" s="115" t="s">
        <v>404</v>
      </c>
      <c r="AJ25" s="116">
        <v>8158035</v>
      </c>
    </row>
    <row r="26" spans="1:36">
      <c r="A26" s="239" t="s">
        <v>285</v>
      </c>
      <c r="B26" s="240">
        <v>0.98885217400000003</v>
      </c>
      <c r="C26" s="240"/>
      <c r="D26" s="240"/>
      <c r="E26" s="240"/>
      <c r="F26" s="240"/>
      <c r="G26" s="240"/>
      <c r="H26" s="240"/>
      <c r="I26" s="241"/>
      <c r="K26" s="99">
        <v>1975</v>
      </c>
      <c r="L26" s="102">
        <v>111940</v>
      </c>
      <c r="M26" s="234">
        <f t="shared" si="1"/>
        <v>428335235</v>
      </c>
      <c r="N26" s="99">
        <f t="shared" si="0"/>
        <v>4889.6716324200925</v>
      </c>
      <c r="O26" s="231">
        <v>94302</v>
      </c>
      <c r="P26" s="103"/>
      <c r="Q26" s="103"/>
      <c r="R26" s="103"/>
      <c r="U26" s="101"/>
      <c r="X26" s="119"/>
      <c r="Y26" s="120" t="s">
        <v>292</v>
      </c>
      <c r="Z26" s="121">
        <v>2371085</v>
      </c>
      <c r="AA26" s="121">
        <v>5517006</v>
      </c>
      <c r="AB26" s="121">
        <v>11520080</v>
      </c>
      <c r="AC26" s="121">
        <v>6300117</v>
      </c>
      <c r="AD26" s="121">
        <v>3088440</v>
      </c>
      <c r="AE26" s="121">
        <v>7697508</v>
      </c>
      <c r="AF26" s="121">
        <v>3172895</v>
      </c>
      <c r="AG26" s="121">
        <v>1713819</v>
      </c>
      <c r="AH26" s="121">
        <v>6622853</v>
      </c>
      <c r="AI26" s="121" t="s">
        <v>404</v>
      </c>
      <c r="AJ26" s="122">
        <v>48003803</v>
      </c>
    </row>
    <row r="27" spans="1:36" ht="24">
      <c r="A27" s="239" t="s">
        <v>286</v>
      </c>
      <c r="B27" s="240">
        <v>0.98859292200000004</v>
      </c>
      <c r="C27" s="240"/>
      <c r="D27" s="240"/>
      <c r="E27" s="240"/>
      <c r="F27" s="240"/>
      <c r="G27" s="240"/>
      <c r="H27" s="240"/>
      <c r="I27" s="241"/>
      <c r="K27" s="99">
        <v>1976</v>
      </c>
      <c r="L27" s="102">
        <v>113094</v>
      </c>
      <c r="M27" s="234">
        <f t="shared" si="1"/>
        <v>459466752</v>
      </c>
      <c r="N27" s="99">
        <f t="shared" si="0"/>
        <v>5245.0542465753433</v>
      </c>
      <c r="O27" s="231">
        <v>94287</v>
      </c>
      <c r="P27" s="103"/>
      <c r="Q27" s="103"/>
      <c r="R27" s="103"/>
      <c r="U27" s="101"/>
      <c r="X27" s="109"/>
      <c r="Y27" s="110" t="s">
        <v>403</v>
      </c>
      <c r="Z27" s="111">
        <v>328341</v>
      </c>
      <c r="AA27" s="111">
        <v>786498</v>
      </c>
      <c r="AB27" s="111">
        <v>2448246</v>
      </c>
      <c r="AC27" s="111">
        <v>909499</v>
      </c>
      <c r="AD27" s="111">
        <v>241136</v>
      </c>
      <c r="AE27" s="111">
        <v>1497694</v>
      </c>
      <c r="AF27" s="111">
        <v>499885</v>
      </c>
      <c r="AG27" s="111">
        <v>260198</v>
      </c>
      <c r="AH27" s="111">
        <v>787069</v>
      </c>
      <c r="AI27" s="111" t="s">
        <v>404</v>
      </c>
      <c r="AJ27" s="112">
        <v>7758566</v>
      </c>
    </row>
    <row r="28" spans="1:36" ht="22.5">
      <c r="A28" s="239" t="s">
        <v>287</v>
      </c>
      <c r="B28" s="240">
        <v>29050312.920000002</v>
      </c>
      <c r="C28" s="240"/>
      <c r="D28" s="240"/>
      <c r="E28" s="240"/>
      <c r="F28" s="240"/>
      <c r="G28" s="240"/>
      <c r="H28" s="240"/>
      <c r="I28" s="241"/>
      <c r="K28" s="99">
        <v>1977</v>
      </c>
      <c r="L28" s="102">
        <v>114165</v>
      </c>
      <c r="M28" s="234">
        <f t="shared" si="1"/>
        <v>478752168</v>
      </c>
      <c r="N28" s="99">
        <f t="shared" si="0"/>
        <v>5465.2073972602748</v>
      </c>
      <c r="O28" s="231">
        <v>95181</v>
      </c>
      <c r="P28" s="103"/>
      <c r="Q28" s="103"/>
      <c r="R28" s="103"/>
      <c r="U28" s="101"/>
      <c r="X28" s="113"/>
      <c r="Y28" s="114" t="s">
        <v>405</v>
      </c>
      <c r="Z28" s="115">
        <v>1318148</v>
      </c>
      <c r="AA28" s="115">
        <v>4390535</v>
      </c>
      <c r="AB28" s="115">
        <v>8433762</v>
      </c>
      <c r="AC28" s="115">
        <v>4837211</v>
      </c>
      <c r="AD28" s="115">
        <v>2960566</v>
      </c>
      <c r="AE28" s="115">
        <v>6551465</v>
      </c>
      <c r="AF28" s="115">
        <v>2181316</v>
      </c>
      <c r="AG28" s="115">
        <v>1233049</v>
      </c>
      <c r="AH28" s="115">
        <v>4219531</v>
      </c>
      <c r="AI28" s="115" t="s">
        <v>404</v>
      </c>
      <c r="AJ28" s="116">
        <v>36125583</v>
      </c>
    </row>
    <row r="29" spans="1:36" ht="24">
      <c r="A29" s="239" t="s">
        <v>288</v>
      </c>
      <c r="B29" s="240">
        <v>45</v>
      </c>
      <c r="C29" s="240"/>
      <c r="D29" s="240"/>
      <c r="E29" s="240"/>
      <c r="F29" s="240"/>
      <c r="G29" s="240"/>
      <c r="H29" s="240"/>
      <c r="I29" s="241"/>
      <c r="K29" s="99">
        <v>1978</v>
      </c>
      <c r="L29" s="102">
        <v>115190</v>
      </c>
      <c r="M29" s="234">
        <f t="shared" si="1"/>
        <v>504255226</v>
      </c>
      <c r="N29" s="99">
        <f t="shared" si="0"/>
        <v>5756.338196347032</v>
      </c>
      <c r="O29" s="231">
        <v>96156</v>
      </c>
      <c r="P29" s="103"/>
      <c r="Q29" s="103"/>
      <c r="R29" s="103"/>
      <c r="U29" s="101"/>
      <c r="X29" s="123">
        <v>30</v>
      </c>
      <c r="Y29" s="114" t="s">
        <v>407</v>
      </c>
      <c r="Z29" s="115">
        <v>1646489</v>
      </c>
      <c r="AA29" s="115">
        <v>5177033</v>
      </c>
      <c r="AB29" s="115">
        <v>10882008</v>
      </c>
      <c r="AC29" s="115">
        <v>5746710</v>
      </c>
      <c r="AD29" s="115">
        <v>3201702</v>
      </c>
      <c r="AE29" s="115">
        <v>8049159</v>
      </c>
      <c r="AF29" s="115">
        <v>2681201</v>
      </c>
      <c r="AG29" s="115">
        <v>1493247</v>
      </c>
      <c r="AH29" s="115">
        <v>5006600</v>
      </c>
      <c r="AI29" s="115" t="s">
        <v>404</v>
      </c>
      <c r="AJ29" s="116">
        <v>43884149</v>
      </c>
    </row>
    <row r="30" spans="1:36" ht="22.5">
      <c r="A30" s="239"/>
      <c r="B30" s="240"/>
      <c r="C30" s="240"/>
      <c r="D30" s="240"/>
      <c r="E30" s="240"/>
      <c r="F30" s="240"/>
      <c r="G30" s="240"/>
      <c r="H30" s="240"/>
      <c r="I30" s="241"/>
      <c r="K30" s="99">
        <v>1979</v>
      </c>
      <c r="L30" s="102">
        <v>116155</v>
      </c>
      <c r="M30" s="234">
        <f t="shared" si="1"/>
        <v>529069918</v>
      </c>
      <c r="N30" s="99">
        <f t="shared" si="0"/>
        <v>6039.6109360730588</v>
      </c>
      <c r="O30" s="231">
        <v>97182</v>
      </c>
      <c r="P30" s="103"/>
      <c r="Q30" s="103"/>
      <c r="R30" s="103"/>
      <c r="U30" s="101"/>
      <c r="X30" s="118" t="s">
        <v>414</v>
      </c>
      <c r="Y30" s="114" t="s">
        <v>409</v>
      </c>
      <c r="Z30" s="115" t="s">
        <v>404</v>
      </c>
      <c r="AA30" s="115" t="s">
        <v>404</v>
      </c>
      <c r="AB30" s="115" t="s">
        <v>404</v>
      </c>
      <c r="AC30" s="115" t="s">
        <v>404</v>
      </c>
      <c r="AD30" s="115">
        <v>74983</v>
      </c>
      <c r="AE30" s="115" t="s">
        <v>404</v>
      </c>
      <c r="AF30" s="115" t="s">
        <v>404</v>
      </c>
      <c r="AG30" s="115">
        <v>634942</v>
      </c>
      <c r="AH30" s="115" t="s">
        <v>404</v>
      </c>
      <c r="AI30" s="115" t="s">
        <v>404</v>
      </c>
      <c r="AJ30" s="116">
        <v>709925</v>
      </c>
    </row>
    <row r="31" spans="1:36">
      <c r="A31" s="239" t="s">
        <v>289</v>
      </c>
      <c r="B31" s="240"/>
      <c r="C31" s="240"/>
      <c r="D31" s="240"/>
      <c r="E31" s="240"/>
      <c r="F31" s="240"/>
      <c r="G31" s="240"/>
      <c r="H31" s="240"/>
      <c r="I31" s="241"/>
      <c r="K31" s="99">
        <v>1980</v>
      </c>
      <c r="L31" s="102">
        <v>117060</v>
      </c>
      <c r="M31" s="234">
        <f t="shared" si="1"/>
        <v>520250640</v>
      </c>
      <c r="N31" s="99">
        <f t="shared" si="0"/>
        <v>5938.9342465753425</v>
      </c>
      <c r="O31" s="231">
        <v>99209</v>
      </c>
      <c r="P31" s="103"/>
      <c r="Q31" s="103"/>
      <c r="R31" s="103"/>
      <c r="U31" s="101"/>
      <c r="X31" s="113"/>
      <c r="Y31" s="114" t="s">
        <v>410</v>
      </c>
      <c r="Z31" s="115">
        <v>848542</v>
      </c>
      <c r="AA31" s="115">
        <v>1177792</v>
      </c>
      <c r="AB31" s="115">
        <v>1902450</v>
      </c>
      <c r="AC31" s="115">
        <v>1242489</v>
      </c>
      <c r="AD31" s="115">
        <v>364003</v>
      </c>
      <c r="AE31" s="115">
        <v>474376</v>
      </c>
      <c r="AF31" s="115">
        <v>826970</v>
      </c>
      <c r="AG31" s="115">
        <v>98044</v>
      </c>
      <c r="AH31" s="115">
        <v>1973056</v>
      </c>
      <c r="AI31" s="115" t="s">
        <v>404</v>
      </c>
      <c r="AJ31" s="116">
        <v>8907722</v>
      </c>
    </row>
    <row r="32" spans="1:36">
      <c r="A32" s="239"/>
      <c r="B32" s="240" t="s">
        <v>294</v>
      </c>
      <c r="C32" s="240" t="s">
        <v>295</v>
      </c>
      <c r="D32" s="240" t="s">
        <v>296</v>
      </c>
      <c r="E32" s="240" t="s">
        <v>297</v>
      </c>
      <c r="F32" s="240" t="s">
        <v>298</v>
      </c>
      <c r="G32" s="240"/>
      <c r="H32" s="240"/>
      <c r="I32" s="241"/>
      <c r="K32" s="99">
        <v>1981</v>
      </c>
      <c r="L32" s="102">
        <v>117902</v>
      </c>
      <c r="M32" s="234">
        <f t="shared" si="1"/>
        <v>522661415</v>
      </c>
      <c r="N32" s="99">
        <f t="shared" si="0"/>
        <v>5966.4545091324198</v>
      </c>
      <c r="O32" s="231">
        <v>99036</v>
      </c>
      <c r="P32" s="103"/>
      <c r="Q32" s="103"/>
      <c r="R32" s="103"/>
      <c r="U32" s="101"/>
      <c r="X32" s="119"/>
      <c r="Y32" s="120" t="s">
        <v>292</v>
      </c>
      <c r="Z32" s="121">
        <v>2495031</v>
      </c>
      <c r="AA32" s="121">
        <v>6354825</v>
      </c>
      <c r="AB32" s="121">
        <v>12784458</v>
      </c>
      <c r="AC32" s="121">
        <v>6989199</v>
      </c>
      <c r="AD32" s="121">
        <v>3640688</v>
      </c>
      <c r="AE32" s="121">
        <v>8523535</v>
      </c>
      <c r="AF32" s="121">
        <v>3508171</v>
      </c>
      <c r="AG32" s="121">
        <v>1868313</v>
      </c>
      <c r="AH32" s="121">
        <v>6979656</v>
      </c>
      <c r="AI32" s="121" t="s">
        <v>404</v>
      </c>
      <c r="AJ32" s="122">
        <v>53143876</v>
      </c>
    </row>
    <row r="33" spans="1:36" ht="24">
      <c r="A33" s="239" t="s">
        <v>290</v>
      </c>
      <c r="B33" s="240">
        <v>1</v>
      </c>
      <c r="C33" s="242">
        <v>3.21893E+18</v>
      </c>
      <c r="D33" s="242">
        <v>3.21893E+18</v>
      </c>
      <c r="E33" s="240">
        <v>3814.254171</v>
      </c>
      <c r="F33" s="242">
        <v>1.25775E-43</v>
      </c>
      <c r="G33" s="240"/>
      <c r="H33" s="240"/>
      <c r="I33" s="241"/>
      <c r="K33" s="99">
        <v>1982</v>
      </c>
      <c r="L33" s="102">
        <v>118728</v>
      </c>
      <c r="M33" s="234">
        <f t="shared" si="1"/>
        <v>521731175</v>
      </c>
      <c r="N33" s="99">
        <f t="shared" si="0"/>
        <v>5955.835331050228</v>
      </c>
      <c r="O33" s="231">
        <v>100196</v>
      </c>
      <c r="P33" s="103"/>
      <c r="Q33" s="103"/>
      <c r="R33" s="103"/>
      <c r="U33" s="101"/>
      <c r="X33" s="109"/>
      <c r="Y33" s="110" t="s">
        <v>403</v>
      </c>
      <c r="Z33" s="111">
        <v>352990</v>
      </c>
      <c r="AA33" s="111">
        <v>819234</v>
      </c>
      <c r="AB33" s="111">
        <v>2646796</v>
      </c>
      <c r="AC33" s="111">
        <v>994182</v>
      </c>
      <c r="AD33" s="111">
        <v>258885</v>
      </c>
      <c r="AE33" s="111">
        <v>1620436</v>
      </c>
      <c r="AF33" s="111">
        <v>537630</v>
      </c>
      <c r="AG33" s="111">
        <v>277835</v>
      </c>
      <c r="AH33" s="111">
        <v>832547</v>
      </c>
      <c r="AI33" s="111" t="s">
        <v>404</v>
      </c>
      <c r="AJ33" s="112">
        <v>8340535</v>
      </c>
    </row>
    <row r="34" spans="1:36" ht="22.5">
      <c r="A34" s="239" t="s">
        <v>291</v>
      </c>
      <c r="B34" s="240">
        <v>43</v>
      </c>
      <c r="C34" s="242">
        <v>3.62886E+16</v>
      </c>
      <c r="D34" s="242">
        <v>843921000000000</v>
      </c>
      <c r="E34" s="240"/>
      <c r="F34" s="240"/>
      <c r="G34" s="240"/>
      <c r="H34" s="240"/>
      <c r="I34" s="241"/>
      <c r="K34" s="99">
        <v>1983</v>
      </c>
      <c r="L34" s="102">
        <v>119536</v>
      </c>
      <c r="M34" s="234">
        <f t="shared" si="1"/>
        <v>553052361</v>
      </c>
      <c r="N34" s="99">
        <f t="shared" si="0"/>
        <v>6313.3831164383564</v>
      </c>
      <c r="O34" s="231">
        <v>101331</v>
      </c>
      <c r="P34" s="103"/>
      <c r="Q34" s="103"/>
      <c r="R34" s="103"/>
      <c r="U34" s="101"/>
      <c r="X34" s="113"/>
      <c r="Y34" s="114" t="s">
        <v>405</v>
      </c>
      <c r="Z34" s="115">
        <v>1581372</v>
      </c>
      <c r="AA34" s="115">
        <v>5191256</v>
      </c>
      <c r="AB34" s="115">
        <v>9826759</v>
      </c>
      <c r="AC34" s="115">
        <v>5891945</v>
      </c>
      <c r="AD34" s="115">
        <v>3468065</v>
      </c>
      <c r="AE34" s="115">
        <v>7850583</v>
      </c>
      <c r="AF34" s="115">
        <v>2688944</v>
      </c>
      <c r="AG34" s="115">
        <v>1481522</v>
      </c>
      <c r="AH34" s="115">
        <v>4888563</v>
      </c>
      <c r="AI34" s="115" t="s">
        <v>404</v>
      </c>
      <c r="AJ34" s="116">
        <v>42869009</v>
      </c>
    </row>
    <row r="35" spans="1:36" ht="24">
      <c r="A35" s="239" t="s">
        <v>292</v>
      </c>
      <c r="B35" s="240">
        <v>44</v>
      </c>
      <c r="C35" s="242">
        <v>3.25522E+18</v>
      </c>
      <c r="D35" s="240"/>
      <c r="E35" s="240"/>
      <c r="F35" s="240"/>
      <c r="G35" s="240"/>
      <c r="H35" s="240"/>
      <c r="I35" s="241"/>
      <c r="K35" s="99">
        <v>1984</v>
      </c>
      <c r="L35" s="102">
        <v>120305</v>
      </c>
      <c r="M35" s="234">
        <f t="shared" si="1"/>
        <v>580749714</v>
      </c>
      <c r="N35" s="99">
        <f t="shared" si="0"/>
        <v>6629.56294520548</v>
      </c>
      <c r="O35" s="231">
        <v>102536</v>
      </c>
      <c r="P35" s="103"/>
      <c r="Q35" s="103"/>
      <c r="R35" s="103"/>
      <c r="U35" s="101"/>
      <c r="X35" s="123">
        <v>31</v>
      </c>
      <c r="Y35" s="114" t="s">
        <v>407</v>
      </c>
      <c r="Z35" s="115">
        <v>1934362</v>
      </c>
      <c r="AA35" s="115">
        <v>6010490</v>
      </c>
      <c r="AB35" s="115">
        <v>12473555</v>
      </c>
      <c r="AC35" s="115">
        <v>6886127</v>
      </c>
      <c r="AD35" s="115">
        <v>3726950</v>
      </c>
      <c r="AE35" s="115">
        <v>9471019</v>
      </c>
      <c r="AF35" s="115">
        <v>3226574</v>
      </c>
      <c r="AG35" s="115">
        <v>1759357</v>
      </c>
      <c r="AH35" s="115">
        <v>5721110</v>
      </c>
      <c r="AI35" s="115" t="s">
        <v>404</v>
      </c>
      <c r="AJ35" s="116">
        <v>51209544</v>
      </c>
    </row>
    <row r="36" spans="1:36" ht="22.5">
      <c r="A36" s="239"/>
      <c r="B36" s="240"/>
      <c r="C36" s="240"/>
      <c r="D36" s="240"/>
      <c r="E36" s="240"/>
      <c r="F36" s="240"/>
      <c r="G36" s="240"/>
      <c r="H36" s="240"/>
      <c r="I36" s="241"/>
      <c r="K36" s="99">
        <v>1985</v>
      </c>
      <c r="L36" s="102">
        <v>121049</v>
      </c>
      <c r="M36" s="234">
        <f t="shared" si="1"/>
        <v>599306223</v>
      </c>
      <c r="N36" s="99">
        <f t="shared" si="0"/>
        <v>6841.3952397260282</v>
      </c>
      <c r="O36" s="231">
        <v>104665</v>
      </c>
      <c r="P36" s="103"/>
      <c r="Q36" s="103"/>
      <c r="R36" s="103"/>
      <c r="U36" s="101"/>
      <c r="X36" s="118" t="s">
        <v>415</v>
      </c>
      <c r="Y36" s="114" t="s">
        <v>409</v>
      </c>
      <c r="Z36" s="115" t="s">
        <v>404</v>
      </c>
      <c r="AA36" s="115" t="s">
        <v>404</v>
      </c>
      <c r="AB36" s="115" t="s">
        <v>404</v>
      </c>
      <c r="AC36" s="115" t="s">
        <v>404</v>
      </c>
      <c r="AD36" s="115">
        <v>46756</v>
      </c>
      <c r="AE36" s="115" t="s">
        <v>404</v>
      </c>
      <c r="AF36" s="115" t="s">
        <v>404</v>
      </c>
      <c r="AG36" s="115">
        <v>771492</v>
      </c>
      <c r="AH36" s="115">
        <v>2775</v>
      </c>
      <c r="AI36" s="115" t="s">
        <v>404</v>
      </c>
      <c r="AJ36" s="116">
        <v>821023</v>
      </c>
    </row>
    <row r="37" spans="1:36">
      <c r="A37" s="239"/>
      <c r="B37" s="240" t="s">
        <v>299</v>
      </c>
      <c r="C37" s="240" t="s">
        <v>287</v>
      </c>
      <c r="D37" s="240" t="s">
        <v>300</v>
      </c>
      <c r="E37" s="240" t="s">
        <v>301</v>
      </c>
      <c r="F37" s="240" t="s">
        <v>302</v>
      </c>
      <c r="G37" s="240" t="s">
        <v>303</v>
      </c>
      <c r="H37" s="240" t="s">
        <v>304</v>
      </c>
      <c r="I37" s="241" t="s">
        <v>305</v>
      </c>
      <c r="K37" s="99">
        <v>1986</v>
      </c>
      <c r="L37" s="102">
        <v>121660</v>
      </c>
      <c r="M37" s="234">
        <f t="shared" si="1"/>
        <v>601808635</v>
      </c>
      <c r="N37" s="99">
        <f t="shared" si="0"/>
        <v>6869.9615867579905</v>
      </c>
      <c r="O37" s="231">
        <v>106100</v>
      </c>
      <c r="P37" s="103"/>
      <c r="Q37" s="103"/>
      <c r="R37" s="103"/>
      <c r="U37" s="101"/>
      <c r="X37" s="113"/>
      <c r="Y37" s="114" t="s">
        <v>410</v>
      </c>
      <c r="Z37" s="115">
        <v>845491</v>
      </c>
      <c r="AA37" s="115">
        <v>1061596</v>
      </c>
      <c r="AB37" s="115">
        <v>2049644</v>
      </c>
      <c r="AC37" s="115">
        <v>1325364</v>
      </c>
      <c r="AD37" s="115">
        <v>401903</v>
      </c>
      <c r="AE37" s="115">
        <v>484265</v>
      </c>
      <c r="AF37" s="115">
        <v>922680</v>
      </c>
      <c r="AG37" s="115">
        <v>125091</v>
      </c>
      <c r="AH37" s="115">
        <v>2169854</v>
      </c>
      <c r="AI37" s="115" t="s">
        <v>404</v>
      </c>
      <c r="AJ37" s="116">
        <v>9385888</v>
      </c>
    </row>
    <row r="38" spans="1:36">
      <c r="A38" s="239" t="s">
        <v>293</v>
      </c>
      <c r="B38" s="240">
        <v>-1487578280</v>
      </c>
      <c r="C38" s="240">
        <v>35503855.840000004</v>
      </c>
      <c r="D38" s="240">
        <v>-41.899062659999998</v>
      </c>
      <c r="E38" s="242">
        <v>1.6847399999999999E-36</v>
      </c>
      <c r="F38" s="240">
        <v>-1559178628</v>
      </c>
      <c r="G38" s="240">
        <v>-1415977932</v>
      </c>
      <c r="H38" s="240">
        <v>-1559178628</v>
      </c>
      <c r="I38" s="241">
        <v>-1415977932</v>
      </c>
      <c r="K38" s="99">
        <v>1987</v>
      </c>
      <c r="L38" s="102">
        <v>122239</v>
      </c>
      <c r="M38" s="234">
        <f t="shared" si="1"/>
        <v>638127686</v>
      </c>
      <c r="N38" s="99">
        <f t="shared" si="0"/>
        <v>7284.5626255707766</v>
      </c>
      <c r="O38" s="231">
        <v>107595</v>
      </c>
      <c r="P38" s="103"/>
      <c r="Q38" s="103"/>
      <c r="R38" s="103"/>
      <c r="U38" s="101"/>
      <c r="X38" s="119"/>
      <c r="Y38" s="120" t="s">
        <v>292</v>
      </c>
      <c r="Z38" s="121">
        <v>2779853</v>
      </c>
      <c r="AA38" s="121">
        <v>7072086</v>
      </c>
      <c r="AB38" s="121">
        <v>14523199</v>
      </c>
      <c r="AC38" s="121">
        <v>8211491</v>
      </c>
      <c r="AD38" s="121">
        <v>4175609</v>
      </c>
      <c r="AE38" s="121">
        <v>9955284</v>
      </c>
      <c r="AF38" s="121">
        <v>4149254</v>
      </c>
      <c r="AG38" s="121">
        <v>2206814</v>
      </c>
      <c r="AH38" s="121">
        <v>7893739</v>
      </c>
      <c r="AI38" s="121" t="s">
        <v>404</v>
      </c>
      <c r="AJ38" s="122">
        <v>60967329</v>
      </c>
    </row>
    <row r="39" spans="1:36" ht="24.75" thickBot="1">
      <c r="A39" s="243" t="s">
        <v>306</v>
      </c>
      <c r="B39" s="244">
        <v>20227.682649999999</v>
      </c>
      <c r="C39" s="244">
        <v>327.5226328</v>
      </c>
      <c r="D39" s="244">
        <v>61.759648409999997</v>
      </c>
      <c r="E39" s="245">
        <v>1.25775E-43</v>
      </c>
      <c r="F39" s="244">
        <v>19567.170320000001</v>
      </c>
      <c r="G39" s="244">
        <v>20888.19498</v>
      </c>
      <c r="H39" s="244">
        <v>19567.170320000001</v>
      </c>
      <c r="I39" s="246">
        <v>20888.19498</v>
      </c>
      <c r="K39" s="99">
        <v>1988</v>
      </c>
      <c r="L39" s="102">
        <v>122745</v>
      </c>
      <c r="M39" s="234">
        <f t="shared" si="1"/>
        <v>672316915</v>
      </c>
      <c r="N39" s="99">
        <f t="shared" si="0"/>
        <v>7674.8506278538807</v>
      </c>
      <c r="O39" s="231">
        <v>109104</v>
      </c>
      <c r="P39" s="103"/>
      <c r="Q39" s="103"/>
      <c r="R39" s="103"/>
      <c r="U39" s="101"/>
      <c r="X39" s="109"/>
      <c r="Y39" s="110" t="s">
        <v>403</v>
      </c>
      <c r="Z39" s="111">
        <v>381878</v>
      </c>
      <c r="AA39" s="111">
        <v>862516</v>
      </c>
      <c r="AB39" s="111">
        <v>2929348</v>
      </c>
      <c r="AC39" s="111">
        <v>1093093</v>
      </c>
      <c r="AD39" s="111">
        <v>273112</v>
      </c>
      <c r="AE39" s="111">
        <v>1792204</v>
      </c>
      <c r="AF39" s="111">
        <v>596473</v>
      </c>
      <c r="AG39" s="111">
        <v>299811</v>
      </c>
      <c r="AH39" s="111">
        <v>903754</v>
      </c>
      <c r="AI39" s="111" t="s">
        <v>404</v>
      </c>
      <c r="AJ39" s="112">
        <v>9132189</v>
      </c>
    </row>
    <row r="40" spans="1:36" ht="23.25" thickTop="1">
      <c r="K40" s="99">
        <v>1989</v>
      </c>
      <c r="L40" s="102">
        <v>123205</v>
      </c>
      <c r="M40" s="234">
        <f t="shared" si="1"/>
        <v>713896780</v>
      </c>
      <c r="N40" s="99">
        <f t="shared" si="0"/>
        <v>8149.5066210045661</v>
      </c>
      <c r="O40" s="231">
        <v>110573</v>
      </c>
      <c r="P40" s="103"/>
      <c r="Q40" s="103"/>
      <c r="R40" s="103"/>
      <c r="U40" s="101"/>
      <c r="X40" s="113"/>
      <c r="Y40" s="114" t="s">
        <v>405</v>
      </c>
      <c r="Z40" s="115">
        <v>1802048</v>
      </c>
      <c r="AA40" s="115">
        <v>6109554</v>
      </c>
      <c r="AB40" s="115">
        <v>11344237</v>
      </c>
      <c r="AC40" s="115">
        <v>6604965</v>
      </c>
      <c r="AD40" s="115">
        <v>4067495</v>
      </c>
      <c r="AE40" s="115">
        <v>8862288</v>
      </c>
      <c r="AF40" s="115">
        <v>3042450</v>
      </c>
      <c r="AG40" s="115">
        <v>1764508</v>
      </c>
      <c r="AH40" s="115">
        <v>5619803</v>
      </c>
      <c r="AI40" s="115" t="s">
        <v>404</v>
      </c>
      <c r="AJ40" s="116">
        <v>49217348</v>
      </c>
    </row>
    <row r="41" spans="1:36" ht="24">
      <c r="K41" s="99">
        <v>1990</v>
      </c>
      <c r="L41" s="102">
        <v>123611</v>
      </c>
      <c r="M41" s="234">
        <f t="shared" si="1"/>
        <v>765568692</v>
      </c>
      <c r="N41" s="99">
        <f t="shared" si="0"/>
        <v>8739.3686301369853</v>
      </c>
      <c r="O41" s="231">
        <v>111940</v>
      </c>
      <c r="P41" s="103"/>
      <c r="Q41" s="103"/>
      <c r="R41" s="103"/>
      <c r="U41" s="101"/>
      <c r="X41" s="123">
        <v>32</v>
      </c>
      <c r="Y41" s="114" t="s">
        <v>407</v>
      </c>
      <c r="Z41" s="115">
        <v>2183926</v>
      </c>
      <c r="AA41" s="115">
        <v>6972070</v>
      </c>
      <c r="AB41" s="115">
        <v>14273585</v>
      </c>
      <c r="AC41" s="115">
        <v>7698058</v>
      </c>
      <c r="AD41" s="115">
        <v>4340607</v>
      </c>
      <c r="AE41" s="115">
        <v>10654492</v>
      </c>
      <c r="AF41" s="115">
        <v>3638923</v>
      </c>
      <c r="AG41" s="115">
        <v>2064319</v>
      </c>
      <c r="AH41" s="115">
        <v>6523557</v>
      </c>
      <c r="AI41" s="115" t="s">
        <v>404</v>
      </c>
      <c r="AJ41" s="116">
        <v>58349537</v>
      </c>
    </row>
    <row r="42" spans="1:36" ht="22.5">
      <c r="K42" s="99">
        <v>1991</v>
      </c>
      <c r="L42" s="102">
        <v>124101</v>
      </c>
      <c r="M42" s="234">
        <f t="shared" si="1"/>
        <v>789888423</v>
      </c>
      <c r="N42" s="99">
        <f t="shared" si="0"/>
        <v>9016.9911301369866</v>
      </c>
      <c r="O42" s="231">
        <v>113094</v>
      </c>
      <c r="P42" s="103"/>
      <c r="Q42" s="103"/>
      <c r="R42" s="103"/>
      <c r="U42" s="101"/>
      <c r="X42" s="118" t="s">
        <v>416</v>
      </c>
      <c r="Y42" s="114" t="s">
        <v>409</v>
      </c>
      <c r="Z42" s="115" t="s">
        <v>404</v>
      </c>
      <c r="AA42" s="115" t="s">
        <v>404</v>
      </c>
      <c r="AB42" s="115" t="s">
        <v>404</v>
      </c>
      <c r="AC42" s="115" t="s">
        <v>404</v>
      </c>
      <c r="AD42" s="115">
        <v>55374</v>
      </c>
      <c r="AE42" s="115" t="s">
        <v>404</v>
      </c>
      <c r="AF42" s="115" t="s">
        <v>404</v>
      </c>
      <c r="AG42" s="115">
        <v>892424</v>
      </c>
      <c r="AH42" s="115">
        <v>2868</v>
      </c>
      <c r="AI42" s="115" t="s">
        <v>404</v>
      </c>
      <c r="AJ42" s="116">
        <v>950666</v>
      </c>
    </row>
    <row r="43" spans="1:36">
      <c r="K43" s="99">
        <v>1992</v>
      </c>
      <c r="L43" s="102">
        <v>124567</v>
      </c>
      <c r="M43" s="234">
        <f t="shared" si="1"/>
        <v>797751779</v>
      </c>
      <c r="N43" s="99">
        <f t="shared" si="0"/>
        <v>9106.7554680365301</v>
      </c>
      <c r="O43" s="231">
        <v>114165</v>
      </c>
      <c r="P43" s="103"/>
      <c r="Q43" s="103"/>
      <c r="R43" s="103"/>
      <c r="U43" s="101"/>
      <c r="X43" s="113"/>
      <c r="Y43" s="114" t="s">
        <v>410</v>
      </c>
      <c r="Z43" s="115">
        <v>812846</v>
      </c>
      <c r="AA43" s="115">
        <v>1125667</v>
      </c>
      <c r="AB43" s="115">
        <v>1955849</v>
      </c>
      <c r="AC43" s="115">
        <v>1296675</v>
      </c>
      <c r="AD43" s="115">
        <v>411999</v>
      </c>
      <c r="AE43" s="115">
        <v>485455</v>
      </c>
      <c r="AF43" s="115">
        <v>910986</v>
      </c>
      <c r="AG43" s="115">
        <v>120077</v>
      </c>
      <c r="AH43" s="115">
        <v>2118027</v>
      </c>
      <c r="AI43" s="115" t="s">
        <v>404</v>
      </c>
      <c r="AJ43" s="116">
        <v>9237581</v>
      </c>
    </row>
    <row r="44" spans="1:36">
      <c r="K44" s="99">
        <v>1993</v>
      </c>
      <c r="L44" s="102">
        <v>124938</v>
      </c>
      <c r="M44" s="234">
        <f t="shared" si="1"/>
        <v>804695498</v>
      </c>
      <c r="N44" s="99">
        <f t="shared" si="0"/>
        <v>9186.0216666666674</v>
      </c>
      <c r="O44" s="231">
        <v>115190</v>
      </c>
      <c r="P44" s="103"/>
      <c r="Q44" s="103"/>
      <c r="R44" s="103"/>
      <c r="U44" s="101"/>
      <c r="X44" s="119"/>
      <c r="Y44" s="120" t="s">
        <v>292</v>
      </c>
      <c r="Z44" s="121">
        <v>2996772</v>
      </c>
      <c r="AA44" s="121">
        <v>8097737</v>
      </c>
      <c r="AB44" s="121">
        <v>16229434</v>
      </c>
      <c r="AC44" s="121">
        <v>8994733</v>
      </c>
      <c r="AD44" s="121">
        <v>4807980</v>
      </c>
      <c r="AE44" s="121">
        <v>11139947</v>
      </c>
      <c r="AF44" s="121">
        <v>4549909</v>
      </c>
      <c r="AG44" s="121">
        <v>2544499</v>
      </c>
      <c r="AH44" s="121">
        <v>8644452</v>
      </c>
      <c r="AI44" s="121" t="s">
        <v>404</v>
      </c>
      <c r="AJ44" s="122">
        <v>68005463</v>
      </c>
    </row>
    <row r="45" spans="1:36" ht="24">
      <c r="K45" s="99">
        <v>1994</v>
      </c>
      <c r="L45" s="102">
        <v>125265</v>
      </c>
      <c r="M45" s="234">
        <f t="shared" si="1"/>
        <v>858816772</v>
      </c>
      <c r="N45" s="99">
        <f t="shared" si="0"/>
        <v>9803.8444292237455</v>
      </c>
      <c r="O45" s="231">
        <v>116155</v>
      </c>
      <c r="P45" s="103"/>
      <c r="Q45" s="103"/>
      <c r="R45" s="103"/>
      <c r="U45" s="101"/>
      <c r="X45" s="109"/>
      <c r="Y45" s="110" t="s">
        <v>403</v>
      </c>
      <c r="Z45" s="111">
        <v>415947</v>
      </c>
      <c r="AA45" s="111">
        <v>910077</v>
      </c>
      <c r="AB45" s="111">
        <v>3274795</v>
      </c>
      <c r="AC45" s="111">
        <v>1201831</v>
      </c>
      <c r="AD45" s="111">
        <v>288996</v>
      </c>
      <c r="AE45" s="111">
        <v>1990487</v>
      </c>
      <c r="AF45" s="111">
        <v>652012</v>
      </c>
      <c r="AG45" s="111">
        <v>324717</v>
      </c>
      <c r="AH45" s="111">
        <v>994973</v>
      </c>
      <c r="AI45" s="111" t="s">
        <v>404</v>
      </c>
      <c r="AJ45" s="112">
        <v>10053835</v>
      </c>
    </row>
    <row r="46" spans="1:36" ht="22.5">
      <c r="K46" s="99">
        <v>1995</v>
      </c>
      <c r="L46" s="102">
        <v>125570</v>
      </c>
      <c r="M46" s="234">
        <f t="shared" si="1"/>
        <v>881559278</v>
      </c>
      <c r="N46" s="99">
        <f t="shared" si="0"/>
        <v>10063.462077625572</v>
      </c>
      <c r="O46" s="231">
        <v>117060</v>
      </c>
      <c r="P46" s="103"/>
      <c r="Q46" s="103"/>
      <c r="R46" s="103"/>
      <c r="U46" s="101"/>
      <c r="X46" s="113"/>
      <c r="Y46" s="114" t="s">
        <v>405</v>
      </c>
      <c r="Z46" s="115">
        <v>2070490</v>
      </c>
      <c r="AA46" s="115">
        <v>6940109</v>
      </c>
      <c r="AB46" s="115">
        <v>12442205</v>
      </c>
      <c r="AC46" s="115">
        <v>6749440</v>
      </c>
      <c r="AD46" s="115">
        <v>3904808</v>
      </c>
      <c r="AE46" s="115">
        <v>9485186</v>
      </c>
      <c r="AF46" s="115">
        <v>3096062</v>
      </c>
      <c r="AG46" s="115">
        <v>1920579</v>
      </c>
      <c r="AH46" s="115">
        <v>5917743</v>
      </c>
      <c r="AI46" s="115" t="s">
        <v>404</v>
      </c>
      <c r="AJ46" s="116">
        <v>52526622</v>
      </c>
    </row>
    <row r="47" spans="1:36" ht="24">
      <c r="K47" s="99">
        <v>1996</v>
      </c>
      <c r="L47" s="102">
        <v>125859</v>
      </c>
      <c r="M47" s="234">
        <f t="shared" si="1"/>
        <v>903457362</v>
      </c>
      <c r="N47" s="99">
        <f t="shared" si="0"/>
        <v>10313.44020547945</v>
      </c>
      <c r="O47" s="231">
        <v>117902</v>
      </c>
      <c r="P47" s="103"/>
      <c r="Q47" s="103"/>
      <c r="R47" s="103"/>
      <c r="U47" s="101"/>
      <c r="X47" s="123">
        <v>33</v>
      </c>
      <c r="Y47" s="114" t="s">
        <v>407</v>
      </c>
      <c r="Z47" s="115">
        <v>2486437</v>
      </c>
      <c r="AA47" s="115">
        <v>7850186</v>
      </c>
      <c r="AB47" s="115">
        <v>15717000</v>
      </c>
      <c r="AC47" s="115">
        <v>7951271</v>
      </c>
      <c r="AD47" s="115">
        <v>4193804</v>
      </c>
      <c r="AE47" s="115">
        <v>11475673</v>
      </c>
      <c r="AF47" s="115">
        <v>3748074</v>
      </c>
      <c r="AG47" s="115">
        <v>2245296</v>
      </c>
      <c r="AH47" s="115">
        <v>6912716</v>
      </c>
      <c r="AI47" s="115" t="s">
        <v>404</v>
      </c>
      <c r="AJ47" s="116">
        <v>62580457</v>
      </c>
    </row>
    <row r="48" spans="1:36" ht="22.5">
      <c r="K48" s="99">
        <v>1997</v>
      </c>
      <c r="L48" s="102">
        <v>126157</v>
      </c>
      <c r="M48" s="234">
        <f t="shared" si="1"/>
        <v>926457806</v>
      </c>
      <c r="N48" s="99">
        <f t="shared" si="0"/>
        <v>10576.002351598174</v>
      </c>
      <c r="O48" s="231">
        <v>118728</v>
      </c>
      <c r="P48" s="103"/>
      <c r="Q48" s="103"/>
      <c r="R48" s="103"/>
      <c r="U48" s="101"/>
      <c r="X48" s="118" t="s">
        <v>417</v>
      </c>
      <c r="Y48" s="114" t="s">
        <v>409</v>
      </c>
      <c r="Z48" s="115" t="s">
        <v>404</v>
      </c>
      <c r="AA48" s="115" t="s">
        <v>404</v>
      </c>
      <c r="AB48" s="115" t="s">
        <v>404</v>
      </c>
      <c r="AC48" s="115" t="s">
        <v>404</v>
      </c>
      <c r="AD48" s="115">
        <v>99525</v>
      </c>
      <c r="AE48" s="115" t="s">
        <v>404</v>
      </c>
      <c r="AF48" s="115" t="s">
        <v>404</v>
      </c>
      <c r="AG48" s="115">
        <v>967812</v>
      </c>
      <c r="AH48" s="115">
        <v>3868</v>
      </c>
      <c r="AI48" s="115" t="s">
        <v>404</v>
      </c>
      <c r="AJ48" s="116">
        <v>1071205</v>
      </c>
    </row>
    <row r="49" spans="11:36">
      <c r="K49" s="99">
        <v>1998</v>
      </c>
      <c r="L49" s="102">
        <v>126472</v>
      </c>
      <c r="M49" s="234">
        <f t="shared" si="1"/>
        <v>934661061</v>
      </c>
      <c r="N49" s="99">
        <f t="shared" si="0"/>
        <v>10669.646815068494</v>
      </c>
      <c r="O49" s="231">
        <v>119536</v>
      </c>
      <c r="P49" s="103"/>
      <c r="Q49" s="103"/>
      <c r="R49" s="103"/>
      <c r="U49" s="101"/>
      <c r="X49" s="113"/>
      <c r="Y49" s="114" t="s">
        <v>410</v>
      </c>
      <c r="Z49" s="115">
        <v>708510</v>
      </c>
      <c r="AA49" s="115">
        <v>1125500</v>
      </c>
      <c r="AB49" s="115">
        <v>2073553</v>
      </c>
      <c r="AC49" s="115">
        <v>1281964</v>
      </c>
      <c r="AD49" s="115">
        <v>432112</v>
      </c>
      <c r="AE49" s="115">
        <v>435122</v>
      </c>
      <c r="AF49" s="115">
        <v>831182</v>
      </c>
      <c r="AG49" s="115">
        <v>116146</v>
      </c>
      <c r="AH49" s="115">
        <v>2023400</v>
      </c>
      <c r="AI49" s="115" t="s">
        <v>404</v>
      </c>
      <c r="AJ49" s="116">
        <v>9027489</v>
      </c>
    </row>
    <row r="50" spans="11:36">
      <c r="K50" s="99">
        <v>1999</v>
      </c>
      <c r="L50" s="102">
        <v>126667</v>
      </c>
      <c r="M50" s="234">
        <f t="shared" si="1"/>
        <v>957370102</v>
      </c>
      <c r="N50" s="99">
        <f t="shared" si="0"/>
        <v>10928.882442922375</v>
      </c>
      <c r="O50" s="231">
        <v>120305</v>
      </c>
      <c r="P50" s="103"/>
      <c r="Q50" s="103"/>
      <c r="R50" s="103"/>
      <c r="U50" s="101"/>
      <c r="X50" s="119"/>
      <c r="Y50" s="120" t="s">
        <v>292</v>
      </c>
      <c r="Z50" s="121">
        <v>3194947</v>
      </c>
      <c r="AA50" s="121">
        <v>8975686</v>
      </c>
      <c r="AB50" s="121">
        <v>17790553</v>
      </c>
      <c r="AC50" s="121">
        <v>9233235</v>
      </c>
      <c r="AD50" s="121">
        <v>4725441</v>
      </c>
      <c r="AE50" s="121">
        <v>11910795</v>
      </c>
      <c r="AF50" s="121">
        <v>4579256</v>
      </c>
      <c r="AG50" s="121">
        <v>2717892</v>
      </c>
      <c r="AH50" s="121">
        <v>8939984</v>
      </c>
      <c r="AI50" s="121" t="s">
        <v>404</v>
      </c>
      <c r="AJ50" s="122">
        <v>72067789</v>
      </c>
    </row>
    <row r="51" spans="11:36" ht="24">
      <c r="K51" s="99">
        <v>2000</v>
      </c>
      <c r="L51" s="102">
        <v>126926</v>
      </c>
      <c r="M51" s="234">
        <f t="shared" si="1"/>
        <v>982065587</v>
      </c>
      <c r="N51" s="99">
        <f t="shared" si="0"/>
        <v>11210.794372146118</v>
      </c>
      <c r="O51" s="231">
        <v>121049</v>
      </c>
      <c r="P51" s="103"/>
      <c r="Q51" s="103"/>
      <c r="R51" s="103"/>
      <c r="U51" s="101"/>
      <c r="X51" s="109"/>
      <c r="Y51" s="110" t="s">
        <v>403</v>
      </c>
      <c r="Z51" s="111">
        <v>465864</v>
      </c>
      <c r="AA51" s="111">
        <v>988752</v>
      </c>
      <c r="AB51" s="111">
        <v>3715303</v>
      </c>
      <c r="AC51" s="111">
        <v>1345667</v>
      </c>
      <c r="AD51" s="111">
        <v>324275</v>
      </c>
      <c r="AE51" s="111">
        <v>2299410</v>
      </c>
      <c r="AF51" s="111">
        <v>729172</v>
      </c>
      <c r="AG51" s="111">
        <v>358545</v>
      </c>
      <c r="AH51" s="111">
        <v>1130855</v>
      </c>
      <c r="AI51" s="111" t="s">
        <v>404</v>
      </c>
      <c r="AJ51" s="112">
        <v>11357843</v>
      </c>
    </row>
    <row r="52" spans="11:36" ht="22.5">
      <c r="K52" s="99">
        <v>2001</v>
      </c>
      <c r="L52" s="102">
        <v>127316</v>
      </c>
      <c r="M52" s="234">
        <f t="shared" si="1"/>
        <v>977733676</v>
      </c>
      <c r="N52" s="99">
        <f t="shared" si="0"/>
        <v>11161.343333333332</v>
      </c>
      <c r="O52" s="231">
        <v>121660</v>
      </c>
      <c r="P52" s="103"/>
      <c r="Q52" s="103"/>
      <c r="R52" s="103"/>
      <c r="U52" s="101"/>
      <c r="X52" s="113"/>
      <c r="Y52" s="114" t="s">
        <v>405</v>
      </c>
      <c r="Z52" s="115">
        <v>2443666</v>
      </c>
      <c r="AA52" s="115">
        <v>7909519</v>
      </c>
      <c r="AB52" s="115">
        <v>15023894</v>
      </c>
      <c r="AC52" s="115">
        <v>8173069</v>
      </c>
      <c r="AD52" s="115">
        <v>4491818</v>
      </c>
      <c r="AE52" s="115">
        <v>11522960</v>
      </c>
      <c r="AF52" s="115">
        <v>3518786</v>
      </c>
      <c r="AG52" s="115">
        <v>2172954</v>
      </c>
      <c r="AH52" s="115">
        <v>6789380</v>
      </c>
      <c r="AI52" s="115" t="s">
        <v>404</v>
      </c>
      <c r="AJ52" s="116">
        <v>62046046</v>
      </c>
    </row>
    <row r="53" spans="11:36" ht="24">
      <c r="K53" s="99">
        <v>2002</v>
      </c>
      <c r="L53" s="102">
        <v>127486</v>
      </c>
      <c r="M53" s="234">
        <f t="shared" si="1"/>
        <v>1000051762</v>
      </c>
      <c r="N53" s="99">
        <f t="shared" si="0"/>
        <v>11416.116004566211</v>
      </c>
      <c r="O53" s="231">
        <v>122239</v>
      </c>
      <c r="P53" s="103"/>
      <c r="Q53" s="103"/>
      <c r="R53" s="103"/>
      <c r="U53" s="101"/>
      <c r="X53" s="123">
        <v>34</v>
      </c>
      <c r="Y53" s="114" t="s">
        <v>407</v>
      </c>
      <c r="Z53" s="115">
        <v>2909530</v>
      </c>
      <c r="AA53" s="115">
        <v>8898271</v>
      </c>
      <c r="AB53" s="115">
        <v>18739197</v>
      </c>
      <c r="AC53" s="115">
        <v>9518736</v>
      </c>
      <c r="AD53" s="115">
        <v>4816093</v>
      </c>
      <c r="AE53" s="115">
        <v>13822370</v>
      </c>
      <c r="AF53" s="115">
        <v>4247958</v>
      </c>
      <c r="AG53" s="115">
        <v>2531499</v>
      </c>
      <c r="AH53" s="115">
        <v>7920235</v>
      </c>
      <c r="AI53" s="115" t="s">
        <v>404</v>
      </c>
      <c r="AJ53" s="116">
        <v>73403889</v>
      </c>
    </row>
    <row r="54" spans="11:36" ht="22.5">
      <c r="K54" s="99">
        <v>2003</v>
      </c>
      <c r="L54" s="102">
        <v>127694</v>
      </c>
      <c r="M54" s="234">
        <f t="shared" si="1"/>
        <v>984767930</v>
      </c>
      <c r="N54" s="99">
        <f t="shared" si="0"/>
        <v>11241.64303652968</v>
      </c>
      <c r="O54" s="231">
        <v>122745</v>
      </c>
      <c r="P54" s="103"/>
      <c r="Q54" s="103"/>
      <c r="R54" s="103"/>
      <c r="U54" s="101"/>
      <c r="X54" s="118" t="s">
        <v>418</v>
      </c>
      <c r="Y54" s="114" t="s">
        <v>409</v>
      </c>
      <c r="Z54" s="115" t="s">
        <v>404</v>
      </c>
      <c r="AA54" s="115" t="s">
        <v>404</v>
      </c>
      <c r="AB54" s="115" t="s">
        <v>404</v>
      </c>
      <c r="AC54" s="115" t="s">
        <v>404</v>
      </c>
      <c r="AD54" s="115">
        <v>92402</v>
      </c>
      <c r="AE54" s="115" t="s">
        <v>404</v>
      </c>
      <c r="AF54" s="115" t="s">
        <v>404</v>
      </c>
      <c r="AG54" s="115">
        <v>1178510</v>
      </c>
      <c r="AH54" s="115">
        <v>4378</v>
      </c>
      <c r="AI54" s="115" t="s">
        <v>404</v>
      </c>
      <c r="AJ54" s="116">
        <v>1275290</v>
      </c>
    </row>
    <row r="55" spans="11:36">
      <c r="K55" s="99">
        <v>2004</v>
      </c>
      <c r="L55" s="102">
        <v>127787</v>
      </c>
      <c r="M55" s="234">
        <f t="shared" si="1"/>
        <v>1023149050</v>
      </c>
      <c r="N55" s="99">
        <f t="shared" si="0"/>
        <v>11679.783675799086</v>
      </c>
      <c r="O55" s="231">
        <v>123205</v>
      </c>
      <c r="P55" s="103"/>
      <c r="Q55" s="103"/>
      <c r="R55" s="103"/>
      <c r="U55" s="101"/>
      <c r="X55" s="113"/>
      <c r="Y55" s="114" t="s">
        <v>410</v>
      </c>
      <c r="Z55" s="115">
        <v>908872</v>
      </c>
      <c r="AA55" s="115">
        <v>1164350</v>
      </c>
      <c r="AB55" s="115">
        <v>2414447</v>
      </c>
      <c r="AC55" s="115">
        <v>1394816</v>
      </c>
      <c r="AD55" s="115">
        <v>461360</v>
      </c>
      <c r="AE55" s="115">
        <v>556141</v>
      </c>
      <c r="AF55" s="115">
        <v>1103579</v>
      </c>
      <c r="AG55" s="115">
        <v>156533</v>
      </c>
      <c r="AH55" s="115">
        <v>2259429</v>
      </c>
      <c r="AI55" s="115" t="s">
        <v>404</v>
      </c>
      <c r="AJ55" s="116">
        <v>10419527</v>
      </c>
    </row>
    <row r="56" spans="11:36">
      <c r="K56" s="99">
        <v>2005</v>
      </c>
      <c r="L56" s="102">
        <v>127768</v>
      </c>
      <c r="M56" s="234">
        <f t="shared" si="1"/>
        <v>1043799912</v>
      </c>
      <c r="N56" s="99">
        <f t="shared" si="0"/>
        <v>11915.52410958904</v>
      </c>
      <c r="O56" s="231">
        <v>123611</v>
      </c>
      <c r="P56" s="103"/>
      <c r="Q56" s="103"/>
      <c r="R56" s="103"/>
      <c r="U56" s="101"/>
      <c r="X56" s="119"/>
      <c r="Y56" s="120" t="s">
        <v>292</v>
      </c>
      <c r="Z56" s="121">
        <v>3818402</v>
      </c>
      <c r="AA56" s="121">
        <v>10062621</v>
      </c>
      <c r="AB56" s="121">
        <v>21153644</v>
      </c>
      <c r="AC56" s="121">
        <v>10913552</v>
      </c>
      <c r="AD56" s="121">
        <v>5369855</v>
      </c>
      <c r="AE56" s="121">
        <v>14378511</v>
      </c>
      <c r="AF56" s="121">
        <v>5351537</v>
      </c>
      <c r="AG56" s="121">
        <v>3268384</v>
      </c>
      <c r="AH56" s="121">
        <v>10184042</v>
      </c>
      <c r="AI56" s="121" t="s">
        <v>404</v>
      </c>
      <c r="AJ56" s="122">
        <v>84500548</v>
      </c>
    </row>
    <row r="57" spans="11:36" ht="24">
      <c r="K57" s="99">
        <v>2006</v>
      </c>
      <c r="L57" s="102">
        <v>127901</v>
      </c>
      <c r="M57" s="234">
        <f t="shared" si="1"/>
        <v>1048308066.1</v>
      </c>
      <c r="N57" s="99">
        <f t="shared" si="0"/>
        <v>11966.987055936073</v>
      </c>
      <c r="O57" s="231">
        <v>124101</v>
      </c>
      <c r="P57" s="103"/>
      <c r="Q57" s="103"/>
      <c r="R57" s="103"/>
      <c r="U57" s="101"/>
      <c r="X57" s="109"/>
      <c r="Y57" s="110" t="s">
        <v>403</v>
      </c>
      <c r="Z57" s="111">
        <v>538750</v>
      </c>
      <c r="AA57" s="111">
        <v>1106912</v>
      </c>
      <c r="AB57" s="111">
        <v>4351578</v>
      </c>
      <c r="AC57" s="111">
        <v>1620465</v>
      </c>
      <c r="AD57" s="111">
        <v>384061</v>
      </c>
      <c r="AE57" s="111">
        <v>2768405</v>
      </c>
      <c r="AF57" s="111">
        <v>861752</v>
      </c>
      <c r="AG57" s="111">
        <v>415115</v>
      </c>
      <c r="AH57" s="111">
        <v>1331719</v>
      </c>
      <c r="AI57" s="111" t="s">
        <v>404</v>
      </c>
      <c r="AJ57" s="112">
        <v>13378757</v>
      </c>
    </row>
    <row r="58" spans="11:36" ht="22.5">
      <c r="K58" s="99">
        <v>2007</v>
      </c>
      <c r="L58" s="102">
        <v>128033</v>
      </c>
      <c r="M58" s="234">
        <f t="shared" si="1"/>
        <v>1077492191</v>
      </c>
      <c r="N58" s="99">
        <f t="shared" si="0"/>
        <v>12300.139166666668</v>
      </c>
      <c r="O58" s="231">
        <v>124567</v>
      </c>
      <c r="P58" s="103"/>
      <c r="Q58" s="103"/>
      <c r="R58" s="103"/>
      <c r="U58" s="101"/>
      <c r="X58" s="113"/>
      <c r="Y58" s="114" t="s">
        <v>405</v>
      </c>
      <c r="Z58" s="115">
        <v>2892045</v>
      </c>
      <c r="AA58" s="115">
        <v>9431024</v>
      </c>
      <c r="AB58" s="115">
        <v>17849105</v>
      </c>
      <c r="AC58" s="115">
        <v>10028530</v>
      </c>
      <c r="AD58" s="115">
        <v>5283918</v>
      </c>
      <c r="AE58" s="115">
        <v>13858893</v>
      </c>
      <c r="AF58" s="115">
        <v>4135262</v>
      </c>
      <c r="AG58" s="115">
        <v>2439979</v>
      </c>
      <c r="AH58" s="115">
        <v>7586455</v>
      </c>
      <c r="AI58" s="115" t="s">
        <v>404</v>
      </c>
      <c r="AJ58" s="116">
        <v>73505211</v>
      </c>
    </row>
    <row r="59" spans="11:36" ht="24">
      <c r="K59" s="99">
        <v>2008</v>
      </c>
      <c r="L59" s="102">
        <v>128084</v>
      </c>
      <c r="M59" s="234">
        <f t="shared" si="1"/>
        <v>1035532401</v>
      </c>
      <c r="N59" s="99">
        <f t="shared" si="0"/>
        <v>11821.146130136987</v>
      </c>
      <c r="O59" s="231">
        <v>124938</v>
      </c>
      <c r="P59" s="103"/>
      <c r="Q59" s="103"/>
      <c r="R59" s="103"/>
      <c r="U59" s="101"/>
      <c r="X59" s="123">
        <v>35</v>
      </c>
      <c r="Y59" s="114" t="s">
        <v>407</v>
      </c>
      <c r="Z59" s="115">
        <v>3430795</v>
      </c>
      <c r="AA59" s="115">
        <v>10537936</v>
      </c>
      <c r="AB59" s="115">
        <v>22200683</v>
      </c>
      <c r="AC59" s="115">
        <v>11648995</v>
      </c>
      <c r="AD59" s="115">
        <v>5667979</v>
      </c>
      <c r="AE59" s="115">
        <v>16627298</v>
      </c>
      <c r="AF59" s="115">
        <v>4997014</v>
      </c>
      <c r="AG59" s="115">
        <v>2855094</v>
      </c>
      <c r="AH59" s="115">
        <v>8918174</v>
      </c>
      <c r="AI59" s="115" t="s">
        <v>404</v>
      </c>
      <c r="AJ59" s="116">
        <v>86883968</v>
      </c>
    </row>
    <row r="60" spans="11:36" ht="22.5">
      <c r="K60" s="99">
        <v>2009</v>
      </c>
      <c r="L60" s="102">
        <v>128032</v>
      </c>
      <c r="M60" s="234">
        <f t="shared" si="1"/>
        <v>1002822078</v>
      </c>
      <c r="N60" s="99">
        <f t="shared" si="0"/>
        <v>11447.740616438356</v>
      </c>
      <c r="O60" s="231">
        <v>125265</v>
      </c>
      <c r="P60" s="103"/>
      <c r="Q60" s="103"/>
      <c r="R60" s="103"/>
      <c r="U60" s="101"/>
      <c r="X60" s="118" t="s">
        <v>419</v>
      </c>
      <c r="Y60" s="114" t="s">
        <v>409</v>
      </c>
      <c r="Z60" s="115" t="s">
        <v>404</v>
      </c>
      <c r="AA60" s="115" t="s">
        <v>404</v>
      </c>
      <c r="AB60" s="115" t="s">
        <v>404</v>
      </c>
      <c r="AC60" s="115" t="s">
        <v>404</v>
      </c>
      <c r="AD60" s="115">
        <v>92515</v>
      </c>
      <c r="AE60" s="115" t="s">
        <v>404</v>
      </c>
      <c r="AF60" s="115" t="s">
        <v>404</v>
      </c>
      <c r="AG60" s="115">
        <v>1399084</v>
      </c>
      <c r="AH60" s="115">
        <v>5621</v>
      </c>
      <c r="AI60" s="115" t="s">
        <v>404</v>
      </c>
      <c r="AJ60" s="116">
        <v>1497220</v>
      </c>
    </row>
    <row r="61" spans="11:36" ht="14.25" thickBot="1">
      <c r="K61" s="99">
        <v>2010</v>
      </c>
      <c r="L61" s="102">
        <v>128057</v>
      </c>
      <c r="M61" s="235">
        <f t="shared" si="1"/>
        <v>1056440652</v>
      </c>
      <c r="N61" s="99">
        <f t="shared" si="0"/>
        <v>12059.824794520549</v>
      </c>
      <c r="O61" s="232">
        <v>125570</v>
      </c>
      <c r="P61" s="103"/>
      <c r="Q61" s="103">
        <f t="shared" ref="Q61:Q63" si="2">INDEX(AJ:AJ,(ROW(AJ62)-2)*6-3)</f>
        <v>304229697</v>
      </c>
      <c r="R61" s="103">
        <f t="shared" ref="R61:R63" si="3">+M61-Q61</f>
        <v>752210955</v>
      </c>
      <c r="T61" s="101">
        <f t="shared" ref="T61:T63" si="4">+(L61-MIN($L$2:$L$63))/(MAX($L$2:$L$63)-MIN($L$2:$L$63))</f>
        <v>0.99937992329421488</v>
      </c>
      <c r="U61" s="101">
        <f t="shared" ref="U61:U62" si="5">+(M61-MIN($M$2:$M$61))/(MAX($M$2:$M$61)-MIN($M$2:$M$61))</f>
        <v>0.97977112986396664</v>
      </c>
      <c r="X61" s="113"/>
      <c r="Y61" s="114" t="s">
        <v>410</v>
      </c>
      <c r="Z61" s="115">
        <v>1047046</v>
      </c>
      <c r="AA61" s="115">
        <v>1104767</v>
      </c>
      <c r="AB61" s="115">
        <v>2656049</v>
      </c>
      <c r="AC61" s="115">
        <v>1374397</v>
      </c>
      <c r="AD61" s="115">
        <v>447930</v>
      </c>
      <c r="AE61" s="115">
        <v>721279</v>
      </c>
      <c r="AF61" s="115">
        <v>1282957</v>
      </c>
      <c r="AG61" s="115">
        <v>244509</v>
      </c>
      <c r="AH61" s="115">
        <v>2769141</v>
      </c>
      <c r="AI61" s="115" t="s">
        <v>404</v>
      </c>
      <c r="AJ61" s="116">
        <v>11665518</v>
      </c>
    </row>
    <row r="62" spans="11:36" ht="14.25" thickTop="1">
      <c r="K62" s="99">
        <v>2011</v>
      </c>
      <c r="L62" s="210">
        <v>127799</v>
      </c>
      <c r="M62" s="103">
        <f t="shared" si="1"/>
        <v>0</v>
      </c>
      <c r="N62" s="99">
        <f>+$R$67*O62+$R$66</f>
        <v>12080.566517721003</v>
      </c>
      <c r="O62" s="104">
        <v>125859</v>
      </c>
      <c r="P62" s="103"/>
      <c r="Q62" s="103">
        <f t="shared" si="2"/>
        <v>0</v>
      </c>
      <c r="R62" s="103">
        <f t="shared" si="3"/>
        <v>0</v>
      </c>
      <c r="T62" s="101">
        <f t="shared" si="4"/>
        <v>0.99345474588337968</v>
      </c>
      <c r="U62" s="101">
        <f t="shared" si="5"/>
        <v>-3.5385090103342058E-2</v>
      </c>
      <c r="X62" s="119"/>
      <c r="Y62" s="120" t="s">
        <v>292</v>
      </c>
      <c r="Z62" s="121">
        <v>4477841</v>
      </c>
      <c r="AA62" s="121">
        <v>11642703</v>
      </c>
      <c r="AB62" s="121">
        <v>24856732</v>
      </c>
      <c r="AC62" s="121">
        <v>13023392</v>
      </c>
      <c r="AD62" s="121">
        <v>6208424</v>
      </c>
      <c r="AE62" s="121">
        <v>17348577</v>
      </c>
      <c r="AF62" s="121">
        <v>6279971</v>
      </c>
      <c r="AG62" s="121">
        <v>3859902</v>
      </c>
      <c r="AH62" s="121">
        <v>11692936</v>
      </c>
      <c r="AI62" s="121" t="s">
        <v>404</v>
      </c>
      <c r="AJ62" s="122">
        <v>99407921</v>
      </c>
    </row>
    <row r="63" spans="11:36" ht="24">
      <c r="K63" s="99">
        <v>2012</v>
      </c>
      <c r="L63" s="210">
        <v>127605.5692</v>
      </c>
      <c r="M63" s="103">
        <f t="shared" si="1"/>
        <v>0</v>
      </c>
      <c r="N63" s="99">
        <f>+$R$67*O63+$R$66</f>
        <v>12149.377584183003</v>
      </c>
      <c r="O63" s="104">
        <v>126157</v>
      </c>
      <c r="P63" s="103"/>
      <c r="Q63" s="103">
        <f t="shared" si="2"/>
        <v>0</v>
      </c>
      <c r="R63" s="103">
        <f t="shared" si="3"/>
        <v>0</v>
      </c>
      <c r="T63" s="101">
        <f t="shared" si="4"/>
        <v>0.98901245205888433</v>
      </c>
      <c r="U63" s="101">
        <f t="shared" ref="U63" si="6">+M63/MAX($M$2:$M$63)</f>
        <v>0</v>
      </c>
      <c r="X63" s="109"/>
      <c r="Y63" s="110" t="s">
        <v>403</v>
      </c>
      <c r="Z63" s="111">
        <v>641190</v>
      </c>
      <c r="AA63" s="111">
        <v>1288016</v>
      </c>
      <c r="AB63" s="111">
        <v>5125470</v>
      </c>
      <c r="AC63" s="111">
        <v>1932345</v>
      </c>
      <c r="AD63" s="111">
        <v>446855</v>
      </c>
      <c r="AE63" s="111">
        <v>3292393</v>
      </c>
      <c r="AF63" s="111">
        <v>1014647</v>
      </c>
      <c r="AG63" s="111">
        <v>487082</v>
      </c>
      <c r="AH63" s="111">
        <v>1516297</v>
      </c>
      <c r="AI63" s="111" t="s">
        <v>404</v>
      </c>
      <c r="AJ63" s="112">
        <v>15744295</v>
      </c>
    </row>
    <row r="64" spans="11:36" ht="22.5">
      <c r="K64" s="124">
        <v>2013</v>
      </c>
      <c r="L64" s="207">
        <v>127389.2386</v>
      </c>
      <c r="N64" s="99">
        <f>+$R$67*O64+$R$66</f>
        <v>12222.114114168002</v>
      </c>
      <c r="O64" s="104">
        <v>126472</v>
      </c>
      <c r="X64" s="113"/>
      <c r="Y64" s="114" t="s">
        <v>405</v>
      </c>
      <c r="Z64" s="115">
        <v>3470062</v>
      </c>
      <c r="AA64" s="115">
        <v>10939207</v>
      </c>
      <c r="AB64" s="115">
        <v>20880782</v>
      </c>
      <c r="AC64" s="115">
        <v>11830577</v>
      </c>
      <c r="AD64" s="115">
        <v>6013400</v>
      </c>
      <c r="AE64" s="115">
        <v>16111443</v>
      </c>
      <c r="AF64" s="115">
        <v>4819340</v>
      </c>
      <c r="AG64" s="115">
        <v>2755191</v>
      </c>
      <c r="AH64" s="115">
        <v>7981416</v>
      </c>
      <c r="AI64" s="115" t="s">
        <v>404</v>
      </c>
      <c r="AJ64" s="116">
        <v>84769177</v>
      </c>
    </row>
    <row r="65" spans="11:36" ht="24">
      <c r="K65" s="124">
        <v>2014</v>
      </c>
      <c r="L65" s="207">
        <v>127122.7711</v>
      </c>
      <c r="N65" s="99">
        <f t="shared" ref="N65:N128" si="7">+$R$67*O65+$R$66</f>
        <v>12267.141489873004</v>
      </c>
      <c r="O65" s="104">
        <v>126667</v>
      </c>
      <c r="R65" s="99" t="s">
        <v>299</v>
      </c>
      <c r="X65" s="123">
        <v>36</v>
      </c>
      <c r="Y65" s="114" t="s">
        <v>407</v>
      </c>
      <c r="Z65" s="115">
        <v>4111252</v>
      </c>
      <c r="AA65" s="115">
        <v>12227223</v>
      </c>
      <c r="AB65" s="115">
        <v>26006252</v>
      </c>
      <c r="AC65" s="115">
        <v>13762922</v>
      </c>
      <c r="AD65" s="115">
        <v>6460255</v>
      </c>
      <c r="AE65" s="115">
        <v>19403836</v>
      </c>
      <c r="AF65" s="115">
        <v>5833987</v>
      </c>
      <c r="AG65" s="115">
        <v>3242273</v>
      </c>
      <c r="AH65" s="115">
        <v>9497713</v>
      </c>
      <c r="AI65" s="115" t="s">
        <v>404</v>
      </c>
      <c r="AJ65" s="116">
        <v>100513472</v>
      </c>
    </row>
    <row r="66" spans="11:36" ht="22.5">
      <c r="K66" s="124">
        <v>2015</v>
      </c>
      <c r="L66" s="207">
        <v>126808.23639999999</v>
      </c>
      <c r="N66" s="99">
        <f t="shared" si="7"/>
        <v>12326.947081194001</v>
      </c>
      <c r="O66" s="104">
        <v>126926</v>
      </c>
      <c r="Q66" s="99" t="s">
        <v>293</v>
      </c>
      <c r="R66" s="99">
        <v>-16981.487219999999</v>
      </c>
      <c r="X66" s="118" t="s">
        <v>420</v>
      </c>
      <c r="Y66" s="114" t="s">
        <v>409</v>
      </c>
      <c r="Z66" s="115">
        <v>25592</v>
      </c>
      <c r="AA66" s="115" t="s">
        <v>404</v>
      </c>
      <c r="AB66" s="115" t="s">
        <v>404</v>
      </c>
      <c r="AC66" s="115" t="s">
        <v>404</v>
      </c>
      <c r="AD66" s="115">
        <v>131006</v>
      </c>
      <c r="AE66" s="115" t="s">
        <v>404</v>
      </c>
      <c r="AF66" s="115" t="s">
        <v>404</v>
      </c>
      <c r="AG66" s="115">
        <v>1532697</v>
      </c>
      <c r="AH66" s="115">
        <v>6211</v>
      </c>
      <c r="AI66" s="115" t="s">
        <v>404</v>
      </c>
      <c r="AJ66" s="116">
        <v>1695506</v>
      </c>
    </row>
    <row r="67" spans="11:36">
      <c r="K67" s="124">
        <v>2016</v>
      </c>
      <c r="L67" s="207">
        <v>126442.4561</v>
      </c>
      <c r="N67" s="99">
        <f t="shared" si="7"/>
        <v>12417.001832604001</v>
      </c>
      <c r="O67" s="104">
        <v>127316</v>
      </c>
      <c r="Q67" s="99" t="s">
        <v>306</v>
      </c>
      <c r="R67" s="99">
        <v>0.23090961900000001</v>
      </c>
      <c r="X67" s="113"/>
      <c r="Y67" s="114" t="s">
        <v>410</v>
      </c>
      <c r="Z67" s="115">
        <v>1328556</v>
      </c>
      <c r="AA67" s="115">
        <v>1142386</v>
      </c>
      <c r="AB67" s="115">
        <v>2742972</v>
      </c>
      <c r="AC67" s="115">
        <v>1502037</v>
      </c>
      <c r="AD67" s="115">
        <v>496162</v>
      </c>
      <c r="AE67" s="115">
        <v>919793</v>
      </c>
      <c r="AF67" s="115">
        <v>1352836</v>
      </c>
      <c r="AG67" s="115">
        <v>319572</v>
      </c>
      <c r="AH67" s="115">
        <v>3216942</v>
      </c>
      <c r="AI67" s="115" t="s">
        <v>404</v>
      </c>
      <c r="AJ67" s="116">
        <v>13021256</v>
      </c>
    </row>
    <row r="68" spans="11:36">
      <c r="K68" s="124">
        <v>2017</v>
      </c>
      <c r="L68" s="207">
        <v>126033.4685</v>
      </c>
      <c r="N68" s="99">
        <f t="shared" si="7"/>
        <v>12456.256467834002</v>
      </c>
      <c r="O68" s="104">
        <v>127486</v>
      </c>
      <c r="X68" s="119"/>
      <c r="Y68" s="120" t="s">
        <v>292</v>
      </c>
      <c r="Z68" s="121">
        <v>5465400</v>
      </c>
      <c r="AA68" s="121">
        <v>13369609</v>
      </c>
      <c r="AB68" s="121">
        <v>28749224</v>
      </c>
      <c r="AC68" s="121">
        <v>15264959</v>
      </c>
      <c r="AD68" s="121">
        <v>7087423</v>
      </c>
      <c r="AE68" s="121">
        <v>20323629</v>
      </c>
      <c r="AF68" s="121">
        <v>7186823</v>
      </c>
      <c r="AG68" s="121">
        <v>4407377</v>
      </c>
      <c r="AH68" s="121">
        <v>12720866</v>
      </c>
      <c r="AI68" s="121" t="s">
        <v>404</v>
      </c>
      <c r="AJ68" s="122">
        <v>114543069</v>
      </c>
    </row>
    <row r="69" spans="11:36" ht="24">
      <c r="K69" s="124">
        <v>2018</v>
      </c>
      <c r="L69" s="207">
        <v>125569.72259999999</v>
      </c>
      <c r="N69" s="99">
        <f t="shared" si="7"/>
        <v>12504.285668586002</v>
      </c>
      <c r="O69" s="104">
        <v>127694</v>
      </c>
      <c r="X69" s="109"/>
      <c r="Y69" s="110" t="s">
        <v>403</v>
      </c>
      <c r="Z69" s="111">
        <v>742980</v>
      </c>
      <c r="AA69" s="111">
        <v>1528302</v>
      </c>
      <c r="AB69" s="111">
        <v>6118584</v>
      </c>
      <c r="AC69" s="111">
        <v>2322444</v>
      </c>
      <c r="AD69" s="111">
        <v>528616</v>
      </c>
      <c r="AE69" s="111">
        <v>3948487</v>
      </c>
      <c r="AF69" s="111">
        <v>1231551</v>
      </c>
      <c r="AG69" s="111">
        <v>588034</v>
      </c>
      <c r="AH69" s="111">
        <v>1782589</v>
      </c>
      <c r="AI69" s="111" t="s">
        <v>404</v>
      </c>
      <c r="AJ69" s="112">
        <v>18791587</v>
      </c>
    </row>
    <row r="70" spans="11:36" ht="22.5">
      <c r="K70" s="124">
        <v>2019</v>
      </c>
      <c r="L70" s="207">
        <v>125054.4596</v>
      </c>
      <c r="N70" s="99">
        <f t="shared" si="7"/>
        <v>12525.760263153003</v>
      </c>
      <c r="O70" s="104">
        <v>127787</v>
      </c>
      <c r="X70" s="113"/>
      <c r="Y70" s="114" t="s">
        <v>405</v>
      </c>
      <c r="Z70" s="115">
        <v>3524623</v>
      </c>
      <c r="AA70" s="115">
        <v>10473892</v>
      </c>
      <c r="AB70" s="115">
        <v>22629887</v>
      </c>
      <c r="AC70" s="115">
        <v>12791647</v>
      </c>
      <c r="AD70" s="115">
        <v>5440840</v>
      </c>
      <c r="AE70" s="115">
        <v>17173789</v>
      </c>
      <c r="AF70" s="115">
        <v>4988778</v>
      </c>
      <c r="AG70" s="115">
        <v>2647208</v>
      </c>
      <c r="AH70" s="115">
        <v>7642221</v>
      </c>
      <c r="AI70" s="115" t="s">
        <v>404</v>
      </c>
      <c r="AJ70" s="116">
        <v>87312885</v>
      </c>
    </row>
    <row r="71" spans="11:36" ht="24">
      <c r="K71" s="124">
        <v>2020</v>
      </c>
      <c r="L71" s="207">
        <v>124493.1731</v>
      </c>
      <c r="N71" s="99">
        <f t="shared" si="7"/>
        <v>12521.372980392003</v>
      </c>
      <c r="O71" s="104">
        <v>127768</v>
      </c>
      <c r="X71" s="123">
        <v>37</v>
      </c>
      <c r="Y71" s="114" t="s">
        <v>407</v>
      </c>
      <c r="Z71" s="115">
        <v>4267603</v>
      </c>
      <c r="AA71" s="115">
        <v>12002194</v>
      </c>
      <c r="AB71" s="115">
        <v>28748471</v>
      </c>
      <c r="AC71" s="115">
        <v>15114091</v>
      </c>
      <c r="AD71" s="115">
        <v>5969456</v>
      </c>
      <c r="AE71" s="115">
        <v>21122276</v>
      </c>
      <c r="AF71" s="115">
        <v>6220329</v>
      </c>
      <c r="AG71" s="115">
        <v>3235242</v>
      </c>
      <c r="AH71" s="115">
        <v>9424810</v>
      </c>
      <c r="AI71" s="115" t="s">
        <v>404</v>
      </c>
      <c r="AJ71" s="116">
        <v>106104472</v>
      </c>
    </row>
    <row r="72" spans="11:36" ht="22.5">
      <c r="K72" s="124">
        <v>2021</v>
      </c>
      <c r="L72" s="207">
        <v>123880.8057</v>
      </c>
      <c r="N72" s="99">
        <f t="shared" si="7"/>
        <v>12552.083959719002</v>
      </c>
      <c r="O72" s="104">
        <v>127901</v>
      </c>
      <c r="X72" s="118" t="s">
        <v>421</v>
      </c>
      <c r="Y72" s="114" t="s">
        <v>409</v>
      </c>
      <c r="Z72" s="115">
        <v>36891</v>
      </c>
      <c r="AA72" s="115" t="s">
        <v>404</v>
      </c>
      <c r="AB72" s="115" t="s">
        <v>404</v>
      </c>
      <c r="AC72" s="115">
        <v>234251</v>
      </c>
      <c r="AD72" s="115">
        <v>114058</v>
      </c>
      <c r="AE72" s="115" t="s">
        <v>404</v>
      </c>
      <c r="AF72" s="115" t="s">
        <v>404</v>
      </c>
      <c r="AG72" s="115">
        <v>1580767</v>
      </c>
      <c r="AH72" s="115">
        <v>7087</v>
      </c>
      <c r="AI72" s="115" t="s">
        <v>404</v>
      </c>
      <c r="AJ72" s="116">
        <v>1973054</v>
      </c>
    </row>
    <row r="73" spans="11:36">
      <c r="K73" s="124">
        <v>2022</v>
      </c>
      <c r="L73" s="207">
        <v>123226.0554</v>
      </c>
      <c r="N73" s="99">
        <f t="shared" si="7"/>
        <v>12582.564029427002</v>
      </c>
      <c r="O73" s="104">
        <v>128033</v>
      </c>
      <c r="X73" s="113"/>
      <c r="Y73" s="114" t="s">
        <v>410</v>
      </c>
      <c r="Z73" s="115">
        <v>1458127</v>
      </c>
      <c r="AA73" s="115">
        <v>1261701</v>
      </c>
      <c r="AB73" s="115">
        <v>3033982</v>
      </c>
      <c r="AC73" s="115">
        <v>1523775</v>
      </c>
      <c r="AD73" s="115">
        <v>471321</v>
      </c>
      <c r="AE73" s="115">
        <v>944916</v>
      </c>
      <c r="AF73" s="115">
        <v>1602265</v>
      </c>
      <c r="AG73" s="115">
        <v>333410</v>
      </c>
      <c r="AH73" s="115">
        <v>3488799</v>
      </c>
      <c r="AI73" s="115" t="s">
        <v>404</v>
      </c>
      <c r="AJ73" s="116">
        <v>14118296</v>
      </c>
    </row>
    <row r="74" spans="11:36">
      <c r="K74" s="124">
        <v>2023</v>
      </c>
      <c r="L74" s="207">
        <v>122518.3078</v>
      </c>
      <c r="N74" s="99">
        <f t="shared" si="7"/>
        <v>12594.340419996002</v>
      </c>
      <c r="O74" s="104">
        <v>128084</v>
      </c>
      <c r="X74" s="119"/>
      <c r="Y74" s="120" t="s">
        <v>292</v>
      </c>
      <c r="Z74" s="121">
        <v>5762621</v>
      </c>
      <c r="AA74" s="121">
        <v>13263895</v>
      </c>
      <c r="AB74" s="121">
        <v>31782453</v>
      </c>
      <c r="AC74" s="121">
        <v>16872117</v>
      </c>
      <c r="AD74" s="121">
        <v>6554835</v>
      </c>
      <c r="AE74" s="121">
        <v>22067192</v>
      </c>
      <c r="AF74" s="121">
        <v>7822594</v>
      </c>
      <c r="AG74" s="121">
        <v>4712940</v>
      </c>
      <c r="AH74" s="121">
        <v>12920696</v>
      </c>
      <c r="AI74" s="121" t="s">
        <v>404</v>
      </c>
      <c r="AJ74" s="122">
        <v>121759343</v>
      </c>
    </row>
    <row r="75" spans="11:36" ht="24">
      <c r="K75" s="124">
        <v>2024</v>
      </c>
      <c r="L75" s="207">
        <v>121762.8487</v>
      </c>
      <c r="N75" s="99">
        <f t="shared" si="7"/>
        <v>12582.333119808001</v>
      </c>
      <c r="O75" s="104">
        <v>128032</v>
      </c>
      <c r="X75" s="109"/>
      <c r="Y75" s="110" t="s">
        <v>403</v>
      </c>
      <c r="Z75" s="111">
        <v>865459</v>
      </c>
      <c r="AA75" s="111">
        <v>1793012</v>
      </c>
      <c r="AB75" s="111">
        <v>7236621</v>
      </c>
      <c r="AC75" s="111">
        <v>2692291</v>
      </c>
      <c r="AD75" s="111">
        <v>619116</v>
      </c>
      <c r="AE75" s="111">
        <v>4597664</v>
      </c>
      <c r="AF75" s="111">
        <v>1454453</v>
      </c>
      <c r="AG75" s="111">
        <v>700339</v>
      </c>
      <c r="AH75" s="111">
        <v>2057892</v>
      </c>
      <c r="AI75" s="111" t="s">
        <v>404</v>
      </c>
      <c r="AJ75" s="112">
        <v>22016847</v>
      </c>
    </row>
    <row r="76" spans="11:36" ht="22.5">
      <c r="K76" s="124">
        <v>2025</v>
      </c>
      <c r="L76" s="207">
        <v>120966.5082</v>
      </c>
      <c r="N76" s="99">
        <f t="shared" si="7"/>
        <v>12588.105860283002</v>
      </c>
      <c r="O76" s="104">
        <v>128057</v>
      </c>
      <c r="X76" s="113"/>
      <c r="Y76" s="114" t="s">
        <v>405</v>
      </c>
      <c r="Z76" s="115">
        <v>3822894</v>
      </c>
      <c r="AA76" s="115">
        <v>11874148</v>
      </c>
      <c r="AB76" s="115">
        <v>25728531</v>
      </c>
      <c r="AC76" s="115">
        <v>14749032</v>
      </c>
      <c r="AD76" s="115">
        <v>6393360</v>
      </c>
      <c r="AE76" s="115">
        <v>19385121</v>
      </c>
      <c r="AF76" s="115">
        <v>5496886</v>
      </c>
      <c r="AG76" s="115">
        <v>2921850</v>
      </c>
      <c r="AH76" s="115">
        <v>8282331</v>
      </c>
      <c r="AI76" s="115" t="s">
        <v>404</v>
      </c>
      <c r="AJ76" s="116">
        <v>98654153</v>
      </c>
    </row>
    <row r="77" spans="11:36" ht="24">
      <c r="K77" s="124">
        <v>2026</v>
      </c>
      <c r="L77" s="207">
        <v>120134.55530000001</v>
      </c>
      <c r="N77" s="99">
        <f t="shared" si="7"/>
        <v>12528.531178581001</v>
      </c>
      <c r="O77" s="104">
        <v>127799</v>
      </c>
      <c r="X77" s="123">
        <v>38</v>
      </c>
      <c r="Y77" s="114" t="s">
        <v>407</v>
      </c>
      <c r="Z77" s="115">
        <v>4688353</v>
      </c>
      <c r="AA77" s="115">
        <v>13667160</v>
      </c>
      <c r="AB77" s="115">
        <v>32965152</v>
      </c>
      <c r="AC77" s="115">
        <v>17441323</v>
      </c>
      <c r="AD77" s="115">
        <v>7012476</v>
      </c>
      <c r="AE77" s="115">
        <v>23982785</v>
      </c>
      <c r="AF77" s="115">
        <v>6951339</v>
      </c>
      <c r="AG77" s="115">
        <v>3622189</v>
      </c>
      <c r="AH77" s="115">
        <v>10340223</v>
      </c>
      <c r="AI77" s="115" t="s">
        <v>404</v>
      </c>
      <c r="AJ77" s="116">
        <v>120671000</v>
      </c>
    </row>
    <row r="78" spans="11:36" ht="22.5">
      <c r="K78" s="124">
        <v>2027</v>
      </c>
      <c r="L78" s="207">
        <v>119272.69319999999</v>
      </c>
      <c r="N78" s="99">
        <f t="shared" si="7"/>
        <v>12483.965622114003</v>
      </c>
      <c r="O78" s="104">
        <v>127606</v>
      </c>
      <c r="X78" s="118" t="s">
        <v>422</v>
      </c>
      <c r="Y78" s="114" t="s">
        <v>409</v>
      </c>
      <c r="Z78" s="115">
        <v>34327</v>
      </c>
      <c r="AA78" s="115" t="s">
        <v>404</v>
      </c>
      <c r="AB78" s="115">
        <v>308566</v>
      </c>
      <c r="AC78" s="115">
        <v>286426</v>
      </c>
      <c r="AD78" s="115">
        <v>134414</v>
      </c>
      <c r="AE78" s="115">
        <v>291741</v>
      </c>
      <c r="AF78" s="115" t="s">
        <v>404</v>
      </c>
      <c r="AG78" s="115">
        <v>1714717</v>
      </c>
      <c r="AH78" s="115">
        <v>9221</v>
      </c>
      <c r="AI78" s="115" t="s">
        <v>404</v>
      </c>
      <c r="AJ78" s="116">
        <v>2779412</v>
      </c>
    </row>
    <row r="79" spans="11:36">
      <c r="K79" s="124">
        <v>2028</v>
      </c>
      <c r="L79" s="207">
        <v>118372.3125</v>
      </c>
      <c r="N79" s="99">
        <f t="shared" si="7"/>
        <v>12433.913329826097</v>
      </c>
      <c r="O79" s="104">
        <v>127389.2386</v>
      </c>
      <c r="X79" s="113"/>
      <c r="Y79" s="114" t="s">
        <v>410</v>
      </c>
      <c r="Z79" s="115">
        <v>1522769</v>
      </c>
      <c r="AA79" s="115">
        <v>1404439</v>
      </c>
      <c r="AB79" s="115">
        <v>3555977</v>
      </c>
      <c r="AC79" s="115">
        <v>1769678</v>
      </c>
      <c r="AD79" s="115">
        <v>673827</v>
      </c>
      <c r="AE79" s="115">
        <v>1083006</v>
      </c>
      <c r="AF79" s="115">
        <v>2069081</v>
      </c>
      <c r="AG79" s="115">
        <v>453793</v>
      </c>
      <c r="AH79" s="115">
        <v>4036317</v>
      </c>
      <c r="AI79" s="115" t="s">
        <v>404</v>
      </c>
      <c r="AJ79" s="116">
        <v>16568887</v>
      </c>
    </row>
    <row r="80" spans="11:36">
      <c r="K80" s="124">
        <v>2029</v>
      </c>
      <c r="L80" s="207">
        <v>117439.2545</v>
      </c>
      <c r="N80" s="99">
        <f t="shared" si="7"/>
        <v>12372.383420925213</v>
      </c>
      <c r="O80" s="104">
        <v>127122.7711</v>
      </c>
      <c r="X80" s="119"/>
      <c r="Y80" s="120" t="s">
        <v>292</v>
      </c>
      <c r="Z80" s="121">
        <v>6245449</v>
      </c>
      <c r="AA80" s="121">
        <v>15071599</v>
      </c>
      <c r="AB80" s="121">
        <v>36829695</v>
      </c>
      <c r="AC80" s="121">
        <v>19497427</v>
      </c>
      <c r="AD80" s="121">
        <v>7820717</v>
      </c>
      <c r="AE80" s="121">
        <v>25357532</v>
      </c>
      <c r="AF80" s="121">
        <v>9020420</v>
      </c>
      <c r="AG80" s="121">
        <v>5284775</v>
      </c>
      <c r="AH80" s="121">
        <v>14385761</v>
      </c>
      <c r="AI80" s="121" t="s">
        <v>404</v>
      </c>
      <c r="AJ80" s="122">
        <v>139513375</v>
      </c>
    </row>
    <row r="81" spans="11:36" ht="24">
      <c r="K81" s="124">
        <v>2030</v>
      </c>
      <c r="L81" s="207">
        <v>116481.05160000001</v>
      </c>
      <c r="N81" s="99">
        <f t="shared" si="7"/>
        <v>12299.754333185934</v>
      </c>
      <c r="O81" s="104">
        <v>126808.23639999999</v>
      </c>
      <c r="X81" s="109"/>
      <c r="Y81" s="110" t="s">
        <v>403</v>
      </c>
      <c r="Z81" s="111">
        <v>993185</v>
      </c>
      <c r="AA81" s="111">
        <v>2090485</v>
      </c>
      <c r="AB81" s="111">
        <v>8320173</v>
      </c>
      <c r="AC81" s="111">
        <v>3046349</v>
      </c>
      <c r="AD81" s="111">
        <v>713132</v>
      </c>
      <c r="AE81" s="111">
        <v>5263482</v>
      </c>
      <c r="AF81" s="111">
        <v>1668329</v>
      </c>
      <c r="AG81" s="111">
        <v>816652</v>
      </c>
      <c r="AH81" s="111">
        <v>2380301</v>
      </c>
      <c r="AI81" s="111" t="s">
        <v>404</v>
      </c>
      <c r="AJ81" s="112">
        <v>25292088</v>
      </c>
    </row>
    <row r="82" spans="11:36" ht="22.5">
      <c r="K82" s="124">
        <v>2031</v>
      </c>
      <c r="L82" s="207">
        <v>115505.99159999999</v>
      </c>
      <c r="N82" s="99">
        <f t="shared" si="7"/>
        <v>12215.292143475228</v>
      </c>
      <c r="O82" s="104">
        <v>126442.4561</v>
      </c>
      <c r="X82" s="113"/>
      <c r="Y82" s="114" t="s">
        <v>405</v>
      </c>
      <c r="Z82" s="115">
        <v>4077781</v>
      </c>
      <c r="AA82" s="115">
        <v>12732920</v>
      </c>
      <c r="AB82" s="115">
        <v>29271826</v>
      </c>
      <c r="AC82" s="115">
        <v>16629856</v>
      </c>
      <c r="AD82" s="115">
        <v>7204835</v>
      </c>
      <c r="AE82" s="115">
        <v>21602901</v>
      </c>
      <c r="AF82" s="115">
        <v>6341002</v>
      </c>
      <c r="AG82" s="115">
        <v>3295718</v>
      </c>
      <c r="AH82" s="115">
        <v>8976426</v>
      </c>
      <c r="AI82" s="115" t="s">
        <v>404</v>
      </c>
      <c r="AJ82" s="116">
        <v>110133265</v>
      </c>
    </row>
    <row r="83" spans="11:36" ht="24">
      <c r="K83" s="124">
        <v>2032</v>
      </c>
      <c r="L83" s="207">
        <v>114518.8254</v>
      </c>
      <c r="N83" s="99">
        <f t="shared" si="7"/>
        <v>12120.852972583503</v>
      </c>
      <c r="O83" s="104">
        <v>126033.4685</v>
      </c>
      <c r="X83" s="123">
        <v>39</v>
      </c>
      <c r="Y83" s="114" t="s">
        <v>407</v>
      </c>
      <c r="Z83" s="115">
        <v>5070966</v>
      </c>
      <c r="AA83" s="115">
        <v>14823405</v>
      </c>
      <c r="AB83" s="115">
        <v>37591999</v>
      </c>
      <c r="AC83" s="115">
        <v>19676205</v>
      </c>
      <c r="AD83" s="115">
        <v>7917967</v>
      </c>
      <c r="AE83" s="115">
        <v>26866383</v>
      </c>
      <c r="AF83" s="115">
        <v>8009331</v>
      </c>
      <c r="AG83" s="115">
        <v>4112370</v>
      </c>
      <c r="AH83" s="115">
        <v>11356727</v>
      </c>
      <c r="AI83" s="115" t="s">
        <v>404</v>
      </c>
      <c r="AJ83" s="116">
        <v>135425353</v>
      </c>
    </row>
    <row r="84" spans="11:36" ht="22.5">
      <c r="K84" s="124">
        <v>2033</v>
      </c>
      <c r="L84" s="207">
        <v>113503.5039</v>
      </c>
      <c r="N84" s="99">
        <f t="shared" si="7"/>
        <v>12013.769583501689</v>
      </c>
      <c r="O84" s="104">
        <v>125569.72259999999</v>
      </c>
      <c r="X84" s="118" t="s">
        <v>423</v>
      </c>
      <c r="Y84" s="114" t="s">
        <v>409</v>
      </c>
      <c r="Z84" s="115">
        <v>33639</v>
      </c>
      <c r="AA84" s="115" t="s">
        <v>404</v>
      </c>
      <c r="AB84" s="115">
        <v>567978</v>
      </c>
      <c r="AC84" s="115">
        <v>707976</v>
      </c>
      <c r="AD84" s="115">
        <v>155397</v>
      </c>
      <c r="AE84" s="115">
        <v>454211</v>
      </c>
      <c r="AF84" s="115" t="s">
        <v>404</v>
      </c>
      <c r="AG84" s="115">
        <v>1928737</v>
      </c>
      <c r="AH84" s="115">
        <v>11671</v>
      </c>
      <c r="AI84" s="115" t="s">
        <v>404</v>
      </c>
      <c r="AJ84" s="116">
        <v>3859609</v>
      </c>
    </row>
    <row r="85" spans="11:36">
      <c r="K85" s="124">
        <v>2034</v>
      </c>
      <c r="L85" s="207">
        <v>112466.0622</v>
      </c>
      <c r="N85" s="99">
        <f t="shared" si="7"/>
        <v>11894.790400486894</v>
      </c>
      <c r="O85" s="104">
        <v>125054.4596</v>
      </c>
      <c r="X85" s="113"/>
      <c r="Y85" s="114" t="s">
        <v>410</v>
      </c>
      <c r="Z85" s="115">
        <v>1806024</v>
      </c>
      <c r="AA85" s="115">
        <v>1390124</v>
      </c>
      <c r="AB85" s="115">
        <v>3968833</v>
      </c>
      <c r="AC85" s="115">
        <v>1984923</v>
      </c>
      <c r="AD85" s="115">
        <v>680354</v>
      </c>
      <c r="AE85" s="115">
        <v>1168973</v>
      </c>
      <c r="AF85" s="115">
        <v>2434393</v>
      </c>
      <c r="AG85" s="115">
        <v>489845</v>
      </c>
      <c r="AH85" s="115">
        <v>4492332</v>
      </c>
      <c r="AI85" s="115" t="s">
        <v>404</v>
      </c>
      <c r="AJ85" s="116">
        <v>18415801</v>
      </c>
    </row>
    <row r="86" spans="11:36">
      <c r="K86" s="124">
        <v>2035</v>
      </c>
      <c r="L86" s="207">
        <v>111412.95170000001</v>
      </c>
      <c r="N86" s="99">
        <f t="shared" si="7"/>
        <v>11765.183948622052</v>
      </c>
      <c r="O86" s="104">
        <v>124493.1731</v>
      </c>
      <c r="X86" s="119"/>
      <c r="Y86" s="120" t="s">
        <v>292</v>
      </c>
      <c r="Z86" s="121">
        <v>6910629</v>
      </c>
      <c r="AA86" s="121">
        <v>16213529</v>
      </c>
      <c r="AB86" s="121">
        <v>42128810</v>
      </c>
      <c r="AC86" s="121">
        <v>22369104</v>
      </c>
      <c r="AD86" s="121">
        <v>8753718</v>
      </c>
      <c r="AE86" s="121">
        <v>28489567</v>
      </c>
      <c r="AF86" s="121">
        <v>10443724</v>
      </c>
      <c r="AG86" s="121">
        <v>6038215</v>
      </c>
      <c r="AH86" s="121">
        <v>15860730</v>
      </c>
      <c r="AI86" s="121" t="s">
        <v>404</v>
      </c>
      <c r="AJ86" s="122">
        <v>157208026</v>
      </c>
    </row>
    <row r="87" spans="11:36" ht="24">
      <c r="K87" s="124">
        <v>2036</v>
      </c>
      <c r="L87" s="207">
        <v>110353.7803</v>
      </c>
      <c r="N87" s="99">
        <f t="shared" si="7"/>
        <v>11623.782425600031</v>
      </c>
      <c r="O87" s="104">
        <v>123880.8057</v>
      </c>
      <c r="X87" s="109"/>
      <c r="Y87" s="110" t="s">
        <v>403</v>
      </c>
      <c r="Z87" s="111">
        <v>1114306</v>
      </c>
      <c r="AA87" s="111">
        <v>2356151</v>
      </c>
      <c r="AB87" s="111">
        <v>9411225</v>
      </c>
      <c r="AC87" s="111">
        <v>3389318</v>
      </c>
      <c r="AD87" s="111">
        <v>794377</v>
      </c>
      <c r="AE87" s="111">
        <v>5803313</v>
      </c>
      <c r="AF87" s="111">
        <v>1858980</v>
      </c>
      <c r="AG87" s="111">
        <v>918931</v>
      </c>
      <c r="AH87" s="111">
        <v>2677137</v>
      </c>
      <c r="AI87" s="111" t="s">
        <v>404</v>
      </c>
      <c r="AJ87" s="112">
        <v>28323738</v>
      </c>
    </row>
    <row r="88" spans="11:36" ht="22.5">
      <c r="K88" s="124">
        <v>2037</v>
      </c>
      <c r="L88" s="207">
        <v>109297.6116</v>
      </c>
      <c r="N88" s="99">
        <f t="shared" si="7"/>
        <v>11472.594283286893</v>
      </c>
      <c r="O88" s="104">
        <v>123226.0554</v>
      </c>
      <c r="X88" s="113"/>
      <c r="Y88" s="114" t="s">
        <v>405</v>
      </c>
      <c r="Z88" s="115">
        <v>4269124</v>
      </c>
      <c r="AA88" s="115">
        <v>13063266</v>
      </c>
      <c r="AB88" s="115">
        <v>31614499</v>
      </c>
      <c r="AC88" s="115">
        <v>17494279</v>
      </c>
      <c r="AD88" s="115">
        <v>7329655</v>
      </c>
      <c r="AE88" s="115">
        <v>22448637</v>
      </c>
      <c r="AF88" s="115">
        <v>6657299</v>
      </c>
      <c r="AG88" s="115">
        <v>3646222</v>
      </c>
      <c r="AH88" s="115">
        <v>9200696</v>
      </c>
      <c r="AI88" s="115" t="s">
        <v>404</v>
      </c>
      <c r="AJ88" s="116">
        <v>115723677</v>
      </c>
    </row>
    <row r="89" spans="11:36" ht="24">
      <c r="K89" s="124">
        <v>2038</v>
      </c>
      <c r="L89" s="207">
        <v>108227.0037</v>
      </c>
      <c r="N89" s="99">
        <f t="shared" si="7"/>
        <v>11309.168554622731</v>
      </c>
      <c r="O89" s="104">
        <v>122518.3078</v>
      </c>
      <c r="X89" s="123">
        <v>40</v>
      </c>
      <c r="Y89" s="114" t="s">
        <v>407</v>
      </c>
      <c r="Z89" s="115">
        <v>5383430</v>
      </c>
      <c r="AA89" s="115">
        <v>15419417</v>
      </c>
      <c r="AB89" s="115">
        <v>41025724</v>
      </c>
      <c r="AC89" s="115">
        <v>20883597</v>
      </c>
      <c r="AD89" s="115">
        <v>8124032</v>
      </c>
      <c r="AE89" s="115">
        <v>28251950</v>
      </c>
      <c r="AF89" s="115">
        <v>8516279</v>
      </c>
      <c r="AG89" s="115">
        <v>4565153</v>
      </c>
      <c r="AH89" s="115">
        <v>11877833</v>
      </c>
      <c r="AI89" s="115" t="s">
        <v>404</v>
      </c>
      <c r="AJ89" s="116">
        <v>144047415</v>
      </c>
    </row>
    <row r="90" spans="11:36" ht="22.5">
      <c r="K90" s="124">
        <v>2039</v>
      </c>
      <c r="L90" s="207">
        <v>107147.379</v>
      </c>
      <c r="N90" s="99">
        <f t="shared" si="7"/>
        <v>11134.725781671648</v>
      </c>
      <c r="O90" s="104">
        <v>121762.8487</v>
      </c>
      <c r="X90" s="118" t="s">
        <v>424</v>
      </c>
      <c r="Y90" s="114" t="s">
        <v>409</v>
      </c>
      <c r="Z90" s="115">
        <v>33419</v>
      </c>
      <c r="AA90" s="115" t="s">
        <v>404</v>
      </c>
      <c r="AB90" s="115">
        <v>554305</v>
      </c>
      <c r="AC90" s="115">
        <v>711760</v>
      </c>
      <c r="AD90" s="115">
        <v>143604</v>
      </c>
      <c r="AE90" s="115">
        <v>864399</v>
      </c>
      <c r="AF90" s="115" t="s">
        <v>404</v>
      </c>
      <c r="AG90" s="115">
        <v>2078343</v>
      </c>
      <c r="AH90" s="115">
        <v>14922</v>
      </c>
      <c r="AI90" s="115" t="s">
        <v>404</v>
      </c>
      <c r="AJ90" s="116">
        <v>4400752</v>
      </c>
    </row>
    <row r="91" spans="11:36">
      <c r="K91" s="124">
        <v>2040</v>
      </c>
      <c r="L91" s="207">
        <v>106064.28260000001</v>
      </c>
      <c r="N91" s="99">
        <f t="shared" si="7"/>
        <v>10950.843100222377</v>
      </c>
      <c r="O91" s="104">
        <v>120966.5082</v>
      </c>
      <c r="X91" s="113"/>
      <c r="Y91" s="114" t="s">
        <v>410</v>
      </c>
      <c r="Z91" s="115">
        <v>1922280</v>
      </c>
      <c r="AA91" s="115">
        <v>2471535</v>
      </c>
      <c r="AB91" s="115">
        <v>4216315</v>
      </c>
      <c r="AC91" s="115">
        <v>2532063</v>
      </c>
      <c r="AD91" s="115">
        <v>594977</v>
      </c>
      <c r="AE91" s="115">
        <v>1275455</v>
      </c>
      <c r="AF91" s="115">
        <v>2988923</v>
      </c>
      <c r="AG91" s="115">
        <v>531387</v>
      </c>
      <c r="AH91" s="115">
        <v>4469338</v>
      </c>
      <c r="AI91" s="115" t="s">
        <v>404</v>
      </c>
      <c r="AJ91" s="116">
        <v>21002273</v>
      </c>
    </row>
    <row r="92" spans="11:36">
      <c r="K92" s="124">
        <v>2041</v>
      </c>
      <c r="L92" s="207">
        <v>104982.07279999999</v>
      </c>
      <c r="N92" s="99">
        <f t="shared" si="7"/>
        <v>10758.737173057434</v>
      </c>
      <c r="O92" s="104">
        <v>120134.55530000001</v>
      </c>
      <c r="X92" s="119"/>
      <c r="Y92" s="120" t="s">
        <v>292</v>
      </c>
      <c r="Z92" s="121">
        <v>7339129</v>
      </c>
      <c r="AA92" s="121">
        <v>17890952</v>
      </c>
      <c r="AB92" s="121">
        <v>45796344</v>
      </c>
      <c r="AC92" s="121">
        <v>24127420</v>
      </c>
      <c r="AD92" s="121">
        <v>8862613</v>
      </c>
      <c r="AE92" s="121">
        <v>30391804</v>
      </c>
      <c r="AF92" s="121">
        <v>11505202</v>
      </c>
      <c r="AG92" s="121">
        <v>6545299</v>
      </c>
      <c r="AH92" s="121">
        <v>16362093</v>
      </c>
      <c r="AI92" s="121" t="s">
        <v>404</v>
      </c>
      <c r="AJ92" s="122">
        <v>168820856</v>
      </c>
    </row>
    <row r="93" spans="11:36" ht="24">
      <c r="K93" s="124">
        <v>2042</v>
      </c>
      <c r="L93" s="207">
        <v>103913.03019999999</v>
      </c>
      <c r="N93" s="99">
        <f t="shared" si="7"/>
        <v>10559.724923915892</v>
      </c>
      <c r="O93" s="104">
        <v>119272.69319999999</v>
      </c>
      <c r="X93" s="109"/>
      <c r="Y93" s="110" t="s">
        <v>403</v>
      </c>
      <c r="Z93" s="111">
        <v>1242667</v>
      </c>
      <c r="AA93" s="111">
        <v>2665617</v>
      </c>
      <c r="AB93" s="111">
        <v>10538211</v>
      </c>
      <c r="AC93" s="111">
        <v>3788980</v>
      </c>
      <c r="AD93" s="111">
        <v>872697</v>
      </c>
      <c r="AE93" s="111">
        <v>6404759</v>
      </c>
      <c r="AF93" s="111">
        <v>2090263</v>
      </c>
      <c r="AG93" s="111">
        <v>1047766</v>
      </c>
      <c r="AH93" s="111">
        <v>3050444</v>
      </c>
      <c r="AI93" s="111" t="s">
        <v>404</v>
      </c>
      <c r="AJ93" s="112">
        <v>31701404</v>
      </c>
    </row>
    <row r="94" spans="11:36" ht="22.5">
      <c r="K94" s="124">
        <v>2043</v>
      </c>
      <c r="L94" s="207">
        <v>102843.32460000001</v>
      </c>
      <c r="N94" s="99">
        <f t="shared" si="7"/>
        <v>10351.818359523939</v>
      </c>
      <c r="O94" s="104">
        <v>118372.3125</v>
      </c>
      <c r="X94" s="113"/>
      <c r="Y94" s="114" t="s">
        <v>405</v>
      </c>
      <c r="Z94" s="115">
        <v>4687887</v>
      </c>
      <c r="AA94" s="115">
        <v>14336203</v>
      </c>
      <c r="AB94" s="115">
        <v>35915347</v>
      </c>
      <c r="AC94" s="115">
        <v>19740552</v>
      </c>
      <c r="AD94" s="115">
        <v>8024233</v>
      </c>
      <c r="AE94" s="115">
        <v>25599439</v>
      </c>
      <c r="AF94" s="115">
        <v>7612538</v>
      </c>
      <c r="AG94" s="115">
        <v>3406706</v>
      </c>
      <c r="AH94" s="115">
        <v>9895815</v>
      </c>
      <c r="AI94" s="115" t="s">
        <v>404</v>
      </c>
      <c r="AJ94" s="116">
        <v>129218720</v>
      </c>
    </row>
    <row r="95" spans="11:36" ht="24">
      <c r="K95" s="124">
        <v>2044</v>
      </c>
      <c r="L95" s="207">
        <v>101777.098</v>
      </c>
      <c r="N95" s="99">
        <f t="shared" si="7"/>
        <v>10136.366292239036</v>
      </c>
      <c r="O95" s="104">
        <v>117439.2545</v>
      </c>
      <c r="X95" s="123">
        <v>41</v>
      </c>
      <c r="Y95" s="114" t="s">
        <v>407</v>
      </c>
      <c r="Z95" s="115">
        <v>5930554</v>
      </c>
      <c r="AA95" s="115">
        <v>17001820</v>
      </c>
      <c r="AB95" s="115">
        <v>46453558</v>
      </c>
      <c r="AC95" s="115">
        <v>23529532</v>
      </c>
      <c r="AD95" s="115">
        <v>8896930</v>
      </c>
      <c r="AE95" s="115">
        <v>32004198</v>
      </c>
      <c r="AF95" s="115">
        <v>9702801</v>
      </c>
      <c r="AG95" s="115">
        <v>4454472</v>
      </c>
      <c r="AH95" s="115">
        <v>12946259</v>
      </c>
      <c r="AI95" s="115" t="s">
        <v>404</v>
      </c>
      <c r="AJ95" s="116">
        <v>160920124</v>
      </c>
    </row>
    <row r="96" spans="11:36" ht="22.5">
      <c r="K96" s="124">
        <v>2045</v>
      </c>
      <c r="L96" s="207">
        <v>100712.8792</v>
      </c>
      <c r="N96" s="99">
        <f t="shared" si="7"/>
        <v>9915.1080256753448</v>
      </c>
      <c r="O96" s="104">
        <v>116481.05160000001</v>
      </c>
      <c r="X96" s="118" t="s">
        <v>425</v>
      </c>
      <c r="Y96" s="114" t="s">
        <v>409</v>
      </c>
      <c r="Z96" s="115">
        <v>36248</v>
      </c>
      <c r="AA96" s="115" t="s">
        <v>404</v>
      </c>
      <c r="AB96" s="115">
        <v>589261</v>
      </c>
      <c r="AC96" s="115">
        <v>632290</v>
      </c>
      <c r="AD96" s="115">
        <v>173214</v>
      </c>
      <c r="AE96" s="115">
        <v>1096564</v>
      </c>
      <c r="AF96" s="115">
        <v>3815</v>
      </c>
      <c r="AG96" s="115">
        <v>2179234</v>
      </c>
      <c r="AH96" s="115">
        <v>19590</v>
      </c>
      <c r="AI96" s="115" t="s">
        <v>404</v>
      </c>
      <c r="AJ96" s="116">
        <v>4730216</v>
      </c>
    </row>
    <row r="97" spans="11:36">
      <c r="K97" s="124">
        <v>2046</v>
      </c>
      <c r="L97" s="207">
        <v>99664.774829999995</v>
      </c>
      <c r="N97" s="99">
        <f t="shared" si="7"/>
        <v>9689.9572925732027</v>
      </c>
      <c r="O97" s="104">
        <v>115505.99159999999</v>
      </c>
      <c r="X97" s="113"/>
      <c r="Y97" s="114" t="s">
        <v>410</v>
      </c>
      <c r="Z97" s="115">
        <v>2175426</v>
      </c>
      <c r="AA97" s="115">
        <v>3099437</v>
      </c>
      <c r="AB97" s="115">
        <v>4673617</v>
      </c>
      <c r="AC97" s="115">
        <v>2915989</v>
      </c>
      <c r="AD97" s="115">
        <v>687422</v>
      </c>
      <c r="AE97" s="115">
        <v>1579844</v>
      </c>
      <c r="AF97" s="115">
        <v>3946486</v>
      </c>
      <c r="AG97" s="115">
        <v>617569</v>
      </c>
      <c r="AH97" s="115">
        <v>4949969</v>
      </c>
      <c r="AI97" s="115" t="s">
        <v>404</v>
      </c>
      <c r="AJ97" s="116">
        <v>24645759</v>
      </c>
    </row>
    <row r="98" spans="11:36">
      <c r="K98" s="124">
        <v>2047</v>
      </c>
      <c r="L98" s="207">
        <v>98633.195489999998</v>
      </c>
      <c r="N98" s="99">
        <f t="shared" si="7"/>
        <v>9462.0111214415265</v>
      </c>
      <c r="O98" s="104">
        <v>114518.8254</v>
      </c>
      <c r="X98" s="119"/>
      <c r="Y98" s="120" t="s">
        <v>292</v>
      </c>
      <c r="Z98" s="121">
        <v>8142228</v>
      </c>
      <c r="AA98" s="121">
        <v>20101257</v>
      </c>
      <c r="AB98" s="121">
        <v>51716436</v>
      </c>
      <c r="AC98" s="121">
        <v>27077811</v>
      </c>
      <c r="AD98" s="121">
        <v>9757566</v>
      </c>
      <c r="AE98" s="121">
        <v>34680606</v>
      </c>
      <c r="AF98" s="121">
        <v>13653102</v>
      </c>
      <c r="AG98" s="121">
        <v>7251275</v>
      </c>
      <c r="AH98" s="121">
        <v>17915818</v>
      </c>
      <c r="AI98" s="121" t="s">
        <v>404</v>
      </c>
      <c r="AJ98" s="122">
        <v>190296099</v>
      </c>
    </row>
    <row r="99" spans="11:36" ht="24">
      <c r="K99" s="124">
        <v>2048</v>
      </c>
      <c r="L99" s="207">
        <v>97585.386360000004</v>
      </c>
      <c r="N99" s="99">
        <f t="shared" si="7"/>
        <v>9227.563620714016</v>
      </c>
      <c r="O99" s="104">
        <v>113503.5039</v>
      </c>
      <c r="X99" s="109"/>
      <c r="Y99" s="110" t="s">
        <v>403</v>
      </c>
      <c r="Z99" s="111">
        <v>1394913</v>
      </c>
      <c r="AA99" s="111">
        <v>3016364</v>
      </c>
      <c r="AB99" s="111">
        <v>11818532</v>
      </c>
      <c r="AC99" s="111">
        <v>4267545</v>
      </c>
      <c r="AD99" s="111">
        <v>968088</v>
      </c>
      <c r="AE99" s="111">
        <v>7159300</v>
      </c>
      <c r="AF99" s="111">
        <v>2374368</v>
      </c>
      <c r="AG99" s="111">
        <v>1192508</v>
      </c>
      <c r="AH99" s="111">
        <v>3472056</v>
      </c>
      <c r="AI99" s="111" t="s">
        <v>404</v>
      </c>
      <c r="AJ99" s="112">
        <v>35663674</v>
      </c>
    </row>
    <row r="100" spans="11:36" ht="22.5">
      <c r="K100" s="124">
        <v>2049</v>
      </c>
      <c r="L100" s="207">
        <v>96542.780100000004</v>
      </c>
      <c r="N100" s="99">
        <f t="shared" si="7"/>
        <v>8988.0083530323027</v>
      </c>
      <c r="O100" s="104">
        <v>112466.0622</v>
      </c>
      <c r="X100" s="113"/>
      <c r="Y100" s="114" t="s">
        <v>405</v>
      </c>
      <c r="Z100" s="115">
        <v>5196352</v>
      </c>
      <c r="AA100" s="115">
        <v>16102260</v>
      </c>
      <c r="AB100" s="115">
        <v>41362373</v>
      </c>
      <c r="AC100" s="115">
        <v>22578448</v>
      </c>
      <c r="AD100" s="115">
        <v>8612114</v>
      </c>
      <c r="AE100" s="115">
        <v>29572087</v>
      </c>
      <c r="AF100" s="115">
        <v>9183978</v>
      </c>
      <c r="AG100" s="115">
        <v>3876862</v>
      </c>
      <c r="AH100" s="115">
        <v>11320819</v>
      </c>
      <c r="AI100" s="115" t="s">
        <v>404</v>
      </c>
      <c r="AJ100" s="116">
        <v>147805293</v>
      </c>
    </row>
    <row r="101" spans="11:36" ht="24">
      <c r="K101" s="124">
        <v>2050</v>
      </c>
      <c r="L101" s="207">
        <v>95505.484389999998</v>
      </c>
      <c r="N101" s="99">
        <f t="shared" si="7"/>
        <v>8744.8350087124054</v>
      </c>
      <c r="O101" s="104">
        <v>111412.95170000001</v>
      </c>
      <c r="X101" s="123">
        <v>42</v>
      </c>
      <c r="Y101" s="114" t="s">
        <v>407</v>
      </c>
      <c r="Z101" s="115">
        <v>6591265</v>
      </c>
      <c r="AA101" s="115">
        <v>19118624</v>
      </c>
      <c r="AB101" s="115">
        <v>53180905</v>
      </c>
      <c r="AC101" s="115">
        <v>26845993</v>
      </c>
      <c r="AD101" s="115">
        <v>9580202</v>
      </c>
      <c r="AE101" s="115">
        <v>36731387</v>
      </c>
      <c r="AF101" s="115">
        <v>11558346</v>
      </c>
      <c r="AG101" s="115">
        <v>5069370</v>
      </c>
      <c r="AH101" s="115">
        <v>14792875</v>
      </c>
      <c r="AI101" s="115" t="s">
        <v>404</v>
      </c>
      <c r="AJ101" s="116">
        <v>183468967</v>
      </c>
    </row>
    <row r="102" spans="11:36" ht="22.5">
      <c r="K102" s="124">
        <v>2051</v>
      </c>
      <c r="L102" s="207">
        <v>94475.315900000001</v>
      </c>
      <c r="N102" s="99">
        <f t="shared" si="7"/>
        <v>8500.2621442827076</v>
      </c>
      <c r="O102" s="104">
        <v>110353.7803</v>
      </c>
      <c r="X102" s="118" t="s">
        <v>426</v>
      </c>
      <c r="Y102" s="114" t="s">
        <v>409</v>
      </c>
      <c r="Z102" s="115">
        <v>30306</v>
      </c>
      <c r="AA102" s="115" t="s">
        <v>404</v>
      </c>
      <c r="AB102" s="115">
        <v>1130204</v>
      </c>
      <c r="AC102" s="115">
        <v>650988</v>
      </c>
      <c r="AD102" s="115">
        <v>156571</v>
      </c>
      <c r="AE102" s="115">
        <v>1209971</v>
      </c>
      <c r="AF102" s="115">
        <v>1078517</v>
      </c>
      <c r="AG102" s="115">
        <v>2707026</v>
      </c>
      <c r="AH102" s="115">
        <v>27220</v>
      </c>
      <c r="AI102" s="115" t="s">
        <v>404</v>
      </c>
      <c r="AJ102" s="116">
        <v>6990803</v>
      </c>
    </row>
    <row r="103" spans="11:36">
      <c r="K103" s="124">
        <v>2052</v>
      </c>
      <c r="L103" s="207">
        <v>93456.557440000004</v>
      </c>
      <c r="N103" s="99">
        <f t="shared" si="7"/>
        <v>8256.3826321659835</v>
      </c>
      <c r="O103" s="104">
        <v>109297.6116</v>
      </c>
      <c r="X103" s="113"/>
      <c r="Y103" s="114" t="s">
        <v>410</v>
      </c>
      <c r="Z103" s="115">
        <v>2283523</v>
      </c>
      <c r="AA103" s="115">
        <v>3449029</v>
      </c>
      <c r="AB103" s="115">
        <v>5120423</v>
      </c>
      <c r="AC103" s="115">
        <v>3342046</v>
      </c>
      <c r="AD103" s="115">
        <v>900663</v>
      </c>
      <c r="AE103" s="115">
        <v>2175611</v>
      </c>
      <c r="AF103" s="115">
        <v>4314642</v>
      </c>
      <c r="AG103" s="115">
        <v>836703</v>
      </c>
      <c r="AH103" s="115">
        <v>5209346</v>
      </c>
      <c r="AI103" s="115" t="s">
        <v>404</v>
      </c>
      <c r="AJ103" s="116">
        <v>27631986</v>
      </c>
    </row>
    <row r="104" spans="11:36">
      <c r="K104" s="124">
        <v>2053</v>
      </c>
      <c r="L104" s="207">
        <v>92436.490460000001</v>
      </c>
      <c r="N104" s="99">
        <f t="shared" si="7"/>
        <v>8009.1689698785922</v>
      </c>
      <c r="O104" s="104">
        <v>108227.0037</v>
      </c>
      <c r="X104" s="119"/>
      <c r="Y104" s="120" t="s">
        <v>292</v>
      </c>
      <c r="Z104" s="121">
        <v>8905094</v>
      </c>
      <c r="AA104" s="121">
        <v>22567653</v>
      </c>
      <c r="AB104" s="121">
        <v>59431532</v>
      </c>
      <c r="AC104" s="121">
        <v>30839027</v>
      </c>
      <c r="AD104" s="121">
        <v>10637436</v>
      </c>
      <c r="AE104" s="121">
        <v>40116969</v>
      </c>
      <c r="AF104" s="121">
        <v>16951505</v>
      </c>
      <c r="AG104" s="121">
        <v>8613099</v>
      </c>
      <c r="AH104" s="121">
        <v>20029441</v>
      </c>
      <c r="AI104" s="121" t="s">
        <v>404</v>
      </c>
      <c r="AJ104" s="122">
        <v>218091756</v>
      </c>
    </row>
    <row r="105" spans="11:36" ht="24">
      <c r="K105" s="124">
        <v>2054</v>
      </c>
      <c r="L105" s="207">
        <v>91411.44515</v>
      </c>
      <c r="N105" s="99">
        <f t="shared" si="7"/>
        <v>7759.8732417386018</v>
      </c>
      <c r="O105" s="104">
        <v>107147.379</v>
      </c>
      <c r="X105" s="109"/>
      <c r="Y105" s="110" t="s">
        <v>403</v>
      </c>
      <c r="Z105" s="111">
        <v>1588742</v>
      </c>
      <c r="AA105" s="111">
        <v>3406251</v>
      </c>
      <c r="AB105" s="111">
        <v>13264219</v>
      </c>
      <c r="AC105" s="111">
        <v>4718345</v>
      </c>
      <c r="AD105" s="111">
        <v>1073069</v>
      </c>
      <c r="AE105" s="111">
        <v>7798417</v>
      </c>
      <c r="AF105" s="111">
        <v>2621993</v>
      </c>
      <c r="AG105" s="111">
        <v>1318348</v>
      </c>
      <c r="AH105" s="111">
        <v>3805206</v>
      </c>
      <c r="AI105" s="111" t="s">
        <v>404</v>
      </c>
      <c r="AJ105" s="112">
        <v>39594590</v>
      </c>
    </row>
    <row r="106" spans="11:36" ht="22.5">
      <c r="K106" s="124">
        <v>2055</v>
      </c>
      <c r="L106" s="207">
        <v>90380.571240000005</v>
      </c>
      <c r="N106" s="99">
        <f t="shared" si="7"/>
        <v>7509.7758646743314</v>
      </c>
      <c r="O106" s="104">
        <v>106064.28260000001</v>
      </c>
      <c r="X106" s="113"/>
      <c r="Y106" s="114" t="s">
        <v>405</v>
      </c>
      <c r="Z106" s="115">
        <v>5402592</v>
      </c>
      <c r="AA106" s="115">
        <v>17304473</v>
      </c>
      <c r="AB106" s="115">
        <v>46523174</v>
      </c>
      <c r="AC106" s="115">
        <v>25088872</v>
      </c>
      <c r="AD106" s="115">
        <v>8869292</v>
      </c>
      <c r="AE106" s="115">
        <v>33062740</v>
      </c>
      <c r="AF106" s="115">
        <v>10518665</v>
      </c>
      <c r="AG106" s="115">
        <v>4257041</v>
      </c>
      <c r="AH106" s="115">
        <v>12060962</v>
      </c>
      <c r="AI106" s="115" t="s">
        <v>404</v>
      </c>
      <c r="AJ106" s="116">
        <v>163087811</v>
      </c>
    </row>
    <row r="107" spans="11:36" ht="24">
      <c r="K107" s="124">
        <v>2056</v>
      </c>
      <c r="L107" s="207">
        <v>89341.8266</v>
      </c>
      <c r="N107" s="99">
        <f t="shared" si="7"/>
        <v>7259.8832120782645</v>
      </c>
      <c r="O107" s="104">
        <v>104982.07279999999</v>
      </c>
      <c r="X107" s="123">
        <v>43</v>
      </c>
      <c r="Y107" s="114" t="s">
        <v>407</v>
      </c>
      <c r="Z107" s="115">
        <v>6991334</v>
      </c>
      <c r="AA107" s="115">
        <v>20710724</v>
      </c>
      <c r="AB107" s="115">
        <v>59787393</v>
      </c>
      <c r="AC107" s="115">
        <v>29807217</v>
      </c>
      <c r="AD107" s="115">
        <v>9942361</v>
      </c>
      <c r="AE107" s="115">
        <v>40861157</v>
      </c>
      <c r="AF107" s="115">
        <v>13140658</v>
      </c>
      <c r="AG107" s="115">
        <v>5575389</v>
      </c>
      <c r="AH107" s="115">
        <v>15866168</v>
      </c>
      <c r="AI107" s="115" t="s">
        <v>404</v>
      </c>
      <c r="AJ107" s="116">
        <v>202682401</v>
      </c>
    </row>
    <row r="108" spans="11:36" ht="22.5">
      <c r="K108" s="124">
        <v>2057</v>
      </c>
      <c r="L108" s="207">
        <v>88307.302620000002</v>
      </c>
      <c r="N108" s="99">
        <f t="shared" si="7"/>
        <v>7013.0309926174959</v>
      </c>
      <c r="O108" s="104">
        <v>103913.03019999999</v>
      </c>
      <c r="X108" s="118" t="s">
        <v>427</v>
      </c>
      <c r="Y108" s="114" t="s">
        <v>409</v>
      </c>
      <c r="Z108" s="115">
        <v>30120</v>
      </c>
      <c r="AA108" s="115" t="s">
        <v>404</v>
      </c>
      <c r="AB108" s="115">
        <v>788624</v>
      </c>
      <c r="AC108" s="115">
        <v>643092</v>
      </c>
      <c r="AD108" s="115">
        <v>154830</v>
      </c>
      <c r="AE108" s="115">
        <v>1184790</v>
      </c>
      <c r="AF108" s="115">
        <v>565284</v>
      </c>
      <c r="AG108" s="115">
        <v>2307089</v>
      </c>
      <c r="AH108" s="115">
        <v>23860</v>
      </c>
      <c r="AI108" s="115" t="s">
        <v>404</v>
      </c>
      <c r="AJ108" s="116">
        <v>5697689</v>
      </c>
    </row>
    <row r="109" spans="11:36">
      <c r="K109" s="124">
        <v>2058</v>
      </c>
      <c r="L109" s="207">
        <v>87266.913230000006</v>
      </c>
      <c r="N109" s="99">
        <f t="shared" si="7"/>
        <v>6766.0256800793322</v>
      </c>
      <c r="O109" s="104">
        <v>102843.32460000001</v>
      </c>
      <c r="X109" s="113"/>
      <c r="Y109" s="114" t="s">
        <v>410</v>
      </c>
      <c r="Z109" s="115">
        <v>2811737</v>
      </c>
      <c r="AA109" s="115">
        <v>4731806</v>
      </c>
      <c r="AB109" s="115">
        <v>5743575</v>
      </c>
      <c r="AC109" s="115">
        <v>4135519</v>
      </c>
      <c r="AD109" s="115">
        <v>1101801</v>
      </c>
      <c r="AE109" s="115">
        <v>2545943</v>
      </c>
      <c r="AF109" s="115">
        <v>5517192</v>
      </c>
      <c r="AG109" s="115">
        <v>1073502</v>
      </c>
      <c r="AH109" s="115">
        <v>5818594</v>
      </c>
      <c r="AI109" s="115" t="s">
        <v>404</v>
      </c>
      <c r="AJ109" s="116">
        <v>33479669</v>
      </c>
    </row>
    <row r="110" spans="11:36">
      <c r="K110" s="124">
        <v>2059</v>
      </c>
      <c r="L110" s="207">
        <v>86217.891380000001</v>
      </c>
      <c r="N110" s="99">
        <f t="shared" si="7"/>
        <v>6519.823702105663</v>
      </c>
      <c r="O110" s="104">
        <v>101777.098</v>
      </c>
      <c r="X110" s="119"/>
      <c r="Y110" s="120" t="s">
        <v>292</v>
      </c>
      <c r="Z110" s="121">
        <v>9833191</v>
      </c>
      <c r="AA110" s="121">
        <v>25442530</v>
      </c>
      <c r="AB110" s="121">
        <v>66319592</v>
      </c>
      <c r="AC110" s="121">
        <v>34585828</v>
      </c>
      <c r="AD110" s="121">
        <v>11198992</v>
      </c>
      <c r="AE110" s="121">
        <v>44591890</v>
      </c>
      <c r="AF110" s="121">
        <v>19223134</v>
      </c>
      <c r="AG110" s="121">
        <v>8955980</v>
      </c>
      <c r="AH110" s="121">
        <v>21708622</v>
      </c>
      <c r="AI110" s="121" t="s">
        <v>404</v>
      </c>
      <c r="AJ110" s="122">
        <v>241859759</v>
      </c>
    </row>
    <row r="111" spans="11:36" ht="24">
      <c r="K111" s="124">
        <v>2060</v>
      </c>
      <c r="L111" s="207">
        <v>85164.081030000001</v>
      </c>
      <c r="N111" s="99">
        <f t="shared" si="7"/>
        <v>6274.0853444650274</v>
      </c>
      <c r="O111" s="104">
        <v>100712.8792</v>
      </c>
      <c r="X111" s="109"/>
      <c r="Y111" s="110" t="s">
        <v>403</v>
      </c>
      <c r="Z111" s="111">
        <v>1836909</v>
      </c>
      <c r="AA111" s="111">
        <v>3923101</v>
      </c>
      <c r="AB111" s="111">
        <v>15116215</v>
      </c>
      <c r="AC111" s="111">
        <v>5426238</v>
      </c>
      <c r="AD111" s="111">
        <v>1233971</v>
      </c>
      <c r="AE111" s="111">
        <v>8925196</v>
      </c>
      <c r="AF111" s="111">
        <v>3030594</v>
      </c>
      <c r="AG111" s="111">
        <v>1525253</v>
      </c>
      <c r="AH111" s="111">
        <v>4332485</v>
      </c>
      <c r="AI111" s="111" t="s">
        <v>404</v>
      </c>
      <c r="AJ111" s="112">
        <v>45349962</v>
      </c>
    </row>
    <row r="112" spans="11:36" ht="22.5">
      <c r="K112" s="124">
        <v>2061</v>
      </c>
      <c r="L112" s="207">
        <v>84110.461599999995</v>
      </c>
      <c r="N112" s="99">
        <f t="shared" si="7"/>
        <v>6032.0679637160902</v>
      </c>
      <c r="O112" s="104">
        <v>99664.774829999995</v>
      </c>
      <c r="X112" s="113"/>
      <c r="Y112" s="114" t="s">
        <v>405</v>
      </c>
      <c r="Z112" s="115">
        <v>5802581</v>
      </c>
      <c r="AA112" s="115">
        <v>19178347</v>
      </c>
      <c r="AB112" s="115">
        <v>53733645</v>
      </c>
      <c r="AC112" s="115">
        <v>29316945</v>
      </c>
      <c r="AD112" s="115">
        <v>9912017</v>
      </c>
      <c r="AE112" s="115">
        <v>38164283</v>
      </c>
      <c r="AF112" s="115">
        <v>12298263</v>
      </c>
      <c r="AG112" s="115">
        <v>4745029</v>
      </c>
      <c r="AH112" s="115">
        <v>12767502</v>
      </c>
      <c r="AI112" s="115" t="s">
        <v>404</v>
      </c>
      <c r="AJ112" s="116">
        <v>185918612</v>
      </c>
    </row>
    <row r="113" spans="11:36" ht="24">
      <c r="K113" s="124">
        <v>2062</v>
      </c>
      <c r="L113" s="207">
        <v>83065.806339999996</v>
      </c>
      <c r="N113" s="99">
        <f t="shared" si="7"/>
        <v>5793.8663713484202</v>
      </c>
      <c r="O113" s="104">
        <v>98633.195489999998</v>
      </c>
      <c r="X113" s="123">
        <v>44</v>
      </c>
      <c r="Y113" s="114" t="s">
        <v>407</v>
      </c>
      <c r="Z113" s="115">
        <v>7639490</v>
      </c>
      <c r="AA113" s="115">
        <v>23101448</v>
      </c>
      <c r="AB113" s="115">
        <v>68849860</v>
      </c>
      <c r="AC113" s="115">
        <v>34743183</v>
      </c>
      <c r="AD113" s="115">
        <v>11145988</v>
      </c>
      <c r="AE113" s="115">
        <v>47089479</v>
      </c>
      <c r="AF113" s="115">
        <v>15328857</v>
      </c>
      <c r="AG113" s="115">
        <v>6270282</v>
      </c>
      <c r="AH113" s="115">
        <v>17099987</v>
      </c>
      <c r="AI113" s="115" t="s">
        <v>404</v>
      </c>
      <c r="AJ113" s="116">
        <v>231268574</v>
      </c>
    </row>
    <row r="114" spans="11:36" ht="22.5">
      <c r="K114" s="124">
        <v>2063</v>
      </c>
      <c r="L114" s="207">
        <v>82022.244200000001</v>
      </c>
      <c r="N114" s="99">
        <f t="shared" si="7"/>
        <v>5551.9171643554</v>
      </c>
      <c r="O114" s="104">
        <v>97585.386360000004</v>
      </c>
      <c r="X114" s="118" t="s">
        <v>428</v>
      </c>
      <c r="Y114" s="114" t="s">
        <v>409</v>
      </c>
      <c r="Z114" s="115">
        <v>34817</v>
      </c>
      <c r="AA114" s="115" t="s">
        <v>404</v>
      </c>
      <c r="AB114" s="115">
        <v>2270051</v>
      </c>
      <c r="AC114" s="115">
        <v>621057</v>
      </c>
      <c r="AD114" s="115">
        <v>167227</v>
      </c>
      <c r="AE114" s="115">
        <v>1262672</v>
      </c>
      <c r="AF114" s="115">
        <v>1955648</v>
      </c>
      <c r="AG114" s="115">
        <v>2960266</v>
      </c>
      <c r="AH114" s="115">
        <v>511721</v>
      </c>
      <c r="AI114" s="115" t="s">
        <v>404</v>
      </c>
      <c r="AJ114" s="116">
        <v>9783459</v>
      </c>
    </row>
    <row r="115" spans="11:36">
      <c r="K115" s="124">
        <v>2064</v>
      </c>
      <c r="L115" s="207">
        <v>80981.597949999996</v>
      </c>
      <c r="N115" s="99">
        <f t="shared" si="7"/>
        <v>5311.1693500917863</v>
      </c>
      <c r="O115" s="104">
        <v>96542.780100000004</v>
      </c>
      <c r="X115" s="113"/>
      <c r="Y115" s="114" t="s">
        <v>410</v>
      </c>
      <c r="Z115" s="115">
        <v>3636000</v>
      </c>
      <c r="AA115" s="115">
        <v>5327000</v>
      </c>
      <c r="AB115" s="115">
        <v>6657000</v>
      </c>
      <c r="AC115" s="115">
        <v>4456000</v>
      </c>
      <c r="AD115" s="115">
        <v>1366000</v>
      </c>
      <c r="AE115" s="115">
        <v>2885000</v>
      </c>
      <c r="AF115" s="115">
        <v>6707000</v>
      </c>
      <c r="AG115" s="115">
        <v>1530000</v>
      </c>
      <c r="AH115" s="115">
        <v>6228000</v>
      </c>
      <c r="AI115" s="115" t="s">
        <v>404</v>
      </c>
      <c r="AJ115" s="116">
        <v>38792000</v>
      </c>
    </row>
    <row r="116" spans="11:36">
      <c r="K116" s="124">
        <v>2065</v>
      </c>
      <c r="L116" s="207">
        <v>79948.444430000003</v>
      </c>
      <c r="N116" s="99">
        <f t="shared" si="7"/>
        <v>5071.6477929053472</v>
      </c>
      <c r="O116" s="104">
        <v>95505.484389999998</v>
      </c>
      <c r="X116" s="119"/>
      <c r="Y116" s="120" t="s">
        <v>292</v>
      </c>
      <c r="Z116" s="121">
        <v>11310307</v>
      </c>
      <c r="AA116" s="121">
        <v>28428448</v>
      </c>
      <c r="AB116" s="121">
        <v>77776911</v>
      </c>
      <c r="AC116" s="121">
        <v>39820240</v>
      </c>
      <c r="AD116" s="121">
        <v>12679215</v>
      </c>
      <c r="AE116" s="121">
        <v>51237151</v>
      </c>
      <c r="AF116" s="121">
        <v>23991505</v>
      </c>
      <c r="AG116" s="121">
        <v>10760548</v>
      </c>
      <c r="AH116" s="121">
        <v>23839708</v>
      </c>
      <c r="AI116" s="121" t="s">
        <v>404</v>
      </c>
      <c r="AJ116" s="122">
        <v>279844033</v>
      </c>
    </row>
    <row r="117" spans="11:36" ht="24">
      <c r="K117" s="124">
        <v>2066</v>
      </c>
      <c r="L117" s="207">
        <v>78925.520910000007</v>
      </c>
      <c r="N117" s="99">
        <f t="shared" si="7"/>
        <v>4833.7719793736433</v>
      </c>
      <c r="O117" s="104">
        <v>94475.315900000001</v>
      </c>
      <c r="X117" s="109"/>
      <c r="Y117" s="110" t="s">
        <v>403</v>
      </c>
      <c r="Z117" s="111">
        <v>2091764</v>
      </c>
      <c r="AA117" s="111">
        <v>4482290</v>
      </c>
      <c r="AB117" s="111">
        <v>17189415</v>
      </c>
      <c r="AC117" s="111">
        <v>6229447</v>
      </c>
      <c r="AD117" s="111">
        <v>1402447</v>
      </c>
      <c r="AE117" s="111">
        <v>10196315</v>
      </c>
      <c r="AF117" s="111">
        <v>3465822</v>
      </c>
      <c r="AG117" s="111">
        <v>1757976</v>
      </c>
      <c r="AH117" s="111">
        <v>4890486</v>
      </c>
      <c r="AI117" s="111" t="s">
        <v>404</v>
      </c>
      <c r="AJ117" s="112">
        <v>51705962</v>
      </c>
    </row>
    <row r="118" spans="11:36" ht="22.5">
      <c r="K118" s="124">
        <v>2067</v>
      </c>
      <c r="L118" s="207">
        <v>77928.653449999998</v>
      </c>
      <c r="N118" s="99">
        <f t="shared" si="7"/>
        <v>4598.5308515220167</v>
      </c>
      <c r="O118" s="104">
        <v>93456.557440000004</v>
      </c>
      <c r="X118" s="113"/>
      <c r="Y118" s="114" t="s">
        <v>405</v>
      </c>
      <c r="Z118" s="115">
        <v>6959059</v>
      </c>
      <c r="AA118" s="115">
        <v>20817719</v>
      </c>
      <c r="AB118" s="115">
        <v>60066329</v>
      </c>
      <c r="AC118" s="115">
        <v>33150995</v>
      </c>
      <c r="AD118" s="115">
        <v>11229827</v>
      </c>
      <c r="AE118" s="115">
        <v>42527003</v>
      </c>
      <c r="AF118" s="115">
        <v>13875865</v>
      </c>
      <c r="AG118" s="115">
        <v>5643970</v>
      </c>
      <c r="AH118" s="115">
        <v>13897096</v>
      </c>
      <c r="AI118" s="115" t="s">
        <v>404</v>
      </c>
      <c r="AJ118" s="116">
        <v>208167863</v>
      </c>
    </row>
    <row r="119" spans="11:36" ht="24">
      <c r="K119" s="124">
        <v>2068</v>
      </c>
      <c r="L119" s="207">
        <v>76936.973079999996</v>
      </c>
      <c r="N119" s="99">
        <f t="shared" si="7"/>
        <v>4362.9875738157352</v>
      </c>
      <c r="O119" s="104">
        <v>92436.490460000001</v>
      </c>
      <c r="X119" s="123">
        <v>45</v>
      </c>
      <c r="Y119" s="114" t="s">
        <v>407</v>
      </c>
      <c r="Z119" s="115">
        <v>9050823</v>
      </c>
      <c r="AA119" s="115">
        <v>25300009</v>
      </c>
      <c r="AB119" s="115">
        <v>77255744</v>
      </c>
      <c r="AC119" s="115">
        <v>39380442</v>
      </c>
      <c r="AD119" s="115">
        <v>12632274</v>
      </c>
      <c r="AE119" s="115">
        <v>52723318</v>
      </c>
      <c r="AF119" s="115">
        <v>17341687</v>
      </c>
      <c r="AG119" s="115">
        <v>7401946</v>
      </c>
      <c r="AH119" s="115">
        <v>18787582</v>
      </c>
      <c r="AI119" s="115" t="s">
        <v>404</v>
      </c>
      <c r="AJ119" s="116">
        <v>259873825</v>
      </c>
    </row>
    <row r="120" spans="11:36" ht="22.5">
      <c r="K120" s="124">
        <v>2069</v>
      </c>
      <c r="L120" s="207">
        <v>75963.376799999998</v>
      </c>
      <c r="N120" s="99">
        <f t="shared" si="7"/>
        <v>4126.2947518258989</v>
      </c>
      <c r="O120" s="104">
        <v>91411.44515</v>
      </c>
      <c r="X120" s="118" t="s">
        <v>429</v>
      </c>
      <c r="Y120" s="114" t="s">
        <v>409</v>
      </c>
      <c r="Z120" s="115">
        <v>127739</v>
      </c>
      <c r="AA120" s="115" t="s">
        <v>404</v>
      </c>
      <c r="AB120" s="115">
        <v>3185208</v>
      </c>
      <c r="AC120" s="115">
        <v>619794</v>
      </c>
      <c r="AD120" s="115">
        <v>485383</v>
      </c>
      <c r="AE120" s="115">
        <v>1765182</v>
      </c>
      <c r="AF120" s="115">
        <v>3038261</v>
      </c>
      <c r="AG120" s="115">
        <v>3173360</v>
      </c>
      <c r="AH120" s="115">
        <v>690989</v>
      </c>
      <c r="AI120" s="115" t="s">
        <v>404</v>
      </c>
      <c r="AJ120" s="116">
        <v>13085916</v>
      </c>
    </row>
    <row r="121" spans="11:36">
      <c r="K121" s="124">
        <v>2070</v>
      </c>
      <c r="L121" s="207">
        <v>75008.627200000003</v>
      </c>
      <c r="N121" s="99">
        <f t="shared" si="7"/>
        <v>3888.2560500307591</v>
      </c>
      <c r="O121" s="104">
        <v>90380.571240000005</v>
      </c>
      <c r="X121" s="113"/>
      <c r="Y121" s="114" t="s">
        <v>410</v>
      </c>
      <c r="Z121" s="115">
        <v>3864574</v>
      </c>
      <c r="AA121" s="115">
        <v>6560600</v>
      </c>
      <c r="AB121" s="115">
        <v>8970600</v>
      </c>
      <c r="AC121" s="115">
        <v>5018755</v>
      </c>
      <c r="AD121" s="115">
        <v>1482503</v>
      </c>
      <c r="AE121" s="115">
        <v>3812451</v>
      </c>
      <c r="AF121" s="115">
        <v>8459185</v>
      </c>
      <c r="AG121" s="115">
        <v>1801966</v>
      </c>
      <c r="AH121" s="115">
        <v>6770351</v>
      </c>
      <c r="AI121" s="115" t="s">
        <v>404</v>
      </c>
      <c r="AJ121" s="116">
        <v>46740985</v>
      </c>
    </row>
    <row r="122" spans="11:36">
      <c r="K122" s="124">
        <v>2071</v>
      </c>
      <c r="L122" s="207">
        <v>74075.31323</v>
      </c>
      <c r="N122" s="99">
        <f t="shared" si="7"/>
        <v>3648.3999209700669</v>
      </c>
      <c r="O122" s="104">
        <v>89341.8266</v>
      </c>
      <c r="X122" s="119"/>
      <c r="Y122" s="120" t="s">
        <v>292</v>
      </c>
      <c r="Z122" s="121">
        <v>13043136</v>
      </c>
      <c r="AA122" s="121">
        <v>31860609</v>
      </c>
      <c r="AB122" s="121">
        <v>89411552</v>
      </c>
      <c r="AC122" s="121">
        <v>45018991</v>
      </c>
      <c r="AD122" s="121">
        <v>14600160</v>
      </c>
      <c r="AE122" s="121">
        <v>58300951</v>
      </c>
      <c r="AF122" s="121">
        <v>28839133</v>
      </c>
      <c r="AG122" s="121">
        <v>12377272</v>
      </c>
      <c r="AH122" s="121">
        <v>26248922</v>
      </c>
      <c r="AI122" s="121" t="s">
        <v>404</v>
      </c>
      <c r="AJ122" s="122">
        <v>319700726</v>
      </c>
    </row>
    <row r="123" spans="11:36" ht="24">
      <c r="K123" s="124">
        <v>2072</v>
      </c>
      <c r="L123" s="207">
        <v>73164.364799999996</v>
      </c>
      <c r="N123" s="99">
        <f t="shared" si="7"/>
        <v>3409.5183829019043</v>
      </c>
      <c r="O123" s="104">
        <v>88307.302620000002</v>
      </c>
      <c r="X123" s="109"/>
      <c r="Y123" s="110" t="s">
        <v>403</v>
      </c>
      <c r="Z123" s="111">
        <v>2391247</v>
      </c>
      <c r="AA123" s="111">
        <v>5062815</v>
      </c>
      <c r="AB123" s="111">
        <v>19461305</v>
      </c>
      <c r="AC123" s="111">
        <v>6993497</v>
      </c>
      <c r="AD123" s="111">
        <v>1571780</v>
      </c>
      <c r="AE123" s="111">
        <v>11277435</v>
      </c>
      <c r="AF123" s="111">
        <v>3885727</v>
      </c>
      <c r="AG123" s="111">
        <v>1979016</v>
      </c>
      <c r="AH123" s="111">
        <v>5433058</v>
      </c>
      <c r="AI123" s="111" t="s">
        <v>404</v>
      </c>
      <c r="AJ123" s="112">
        <v>58055880</v>
      </c>
    </row>
    <row r="124" spans="11:36" ht="22.5">
      <c r="K124" s="124">
        <v>2073</v>
      </c>
      <c r="L124" s="207">
        <v>72274.60269</v>
      </c>
      <c r="N124" s="99">
        <f t="shared" si="7"/>
        <v>3169.2824652453637</v>
      </c>
      <c r="O124" s="104">
        <v>87266.913230000006</v>
      </c>
      <c r="X124" s="113"/>
      <c r="Y124" s="114" t="s">
        <v>405</v>
      </c>
      <c r="Z124" s="115">
        <v>6598852</v>
      </c>
      <c r="AA124" s="115">
        <v>20495701</v>
      </c>
      <c r="AB124" s="115">
        <v>63993505</v>
      </c>
      <c r="AC124" s="115">
        <v>34884442</v>
      </c>
      <c r="AD124" s="115">
        <v>10695391</v>
      </c>
      <c r="AE124" s="115">
        <v>43830617</v>
      </c>
      <c r="AF124" s="115">
        <v>15514709</v>
      </c>
      <c r="AG124" s="115">
        <v>6581105</v>
      </c>
      <c r="AH124" s="115">
        <v>14803779</v>
      </c>
      <c r="AI124" s="115" t="s">
        <v>404</v>
      </c>
      <c r="AJ124" s="116">
        <v>217398101</v>
      </c>
    </row>
    <row r="125" spans="11:36" ht="24">
      <c r="K125" s="124">
        <v>2074</v>
      </c>
      <c r="L125" s="207">
        <v>71404.620599999995</v>
      </c>
      <c r="N125" s="99">
        <f t="shared" si="7"/>
        <v>2927.0532295391858</v>
      </c>
      <c r="O125" s="104">
        <v>86217.891380000001</v>
      </c>
      <c r="X125" s="123">
        <v>46</v>
      </c>
      <c r="Y125" s="114" t="s">
        <v>407</v>
      </c>
      <c r="Z125" s="115">
        <v>8990099</v>
      </c>
      <c r="AA125" s="115">
        <v>25558516</v>
      </c>
      <c r="AB125" s="115">
        <v>83454810</v>
      </c>
      <c r="AC125" s="115">
        <v>41877939</v>
      </c>
      <c r="AD125" s="115">
        <v>12267171</v>
      </c>
      <c r="AE125" s="115">
        <v>55108052</v>
      </c>
      <c r="AF125" s="115">
        <v>19400436</v>
      </c>
      <c r="AG125" s="115">
        <v>8560121</v>
      </c>
      <c r="AH125" s="115">
        <v>20236837</v>
      </c>
      <c r="AI125" s="115" t="s">
        <v>404</v>
      </c>
      <c r="AJ125" s="116">
        <v>275453981</v>
      </c>
    </row>
    <row r="126" spans="11:36" ht="22.5">
      <c r="K126" s="124">
        <v>2075</v>
      </c>
      <c r="L126" s="207">
        <v>70555.556289999993</v>
      </c>
      <c r="N126" s="99">
        <f t="shared" si="7"/>
        <v>2683.7182831224309</v>
      </c>
      <c r="O126" s="104">
        <v>85164.081030000001</v>
      </c>
      <c r="X126" s="118" t="s">
        <v>430</v>
      </c>
      <c r="Y126" s="114" t="s">
        <v>409</v>
      </c>
      <c r="Z126" s="115">
        <v>1121261</v>
      </c>
      <c r="AA126" s="115">
        <v>164088</v>
      </c>
      <c r="AB126" s="115">
        <v>4599064</v>
      </c>
      <c r="AC126" s="115">
        <v>609497</v>
      </c>
      <c r="AD126" s="115">
        <v>1263096</v>
      </c>
      <c r="AE126" s="115">
        <v>1899160</v>
      </c>
      <c r="AF126" s="115">
        <v>4161329</v>
      </c>
      <c r="AG126" s="115">
        <v>3054310</v>
      </c>
      <c r="AH126" s="115">
        <v>1274008</v>
      </c>
      <c r="AI126" s="115" t="s">
        <v>404</v>
      </c>
      <c r="AJ126" s="116">
        <v>18145813</v>
      </c>
    </row>
    <row r="127" spans="11:36">
      <c r="K127" s="124">
        <v>2076</v>
      </c>
      <c r="L127" s="207">
        <v>69728.122919999994</v>
      </c>
      <c r="N127" s="99">
        <f t="shared" si="7"/>
        <v>2440.4274219701329</v>
      </c>
      <c r="O127" s="104">
        <v>84110.461599999995</v>
      </c>
      <c r="X127" s="113"/>
      <c r="Y127" s="114" t="s">
        <v>410</v>
      </c>
      <c r="Z127" s="115">
        <v>4068700</v>
      </c>
      <c r="AA127" s="115">
        <v>7347000</v>
      </c>
      <c r="AB127" s="115">
        <v>10455800</v>
      </c>
      <c r="AC127" s="115">
        <v>6075000</v>
      </c>
      <c r="AD127" s="115">
        <v>1499500</v>
      </c>
      <c r="AE127" s="115">
        <v>4554800</v>
      </c>
      <c r="AF127" s="115">
        <v>9083200</v>
      </c>
      <c r="AG127" s="115">
        <v>2163900</v>
      </c>
      <c r="AH127" s="115">
        <v>6984600</v>
      </c>
      <c r="AI127" s="115" t="s">
        <v>404</v>
      </c>
      <c r="AJ127" s="116">
        <v>52232500</v>
      </c>
    </row>
    <row r="128" spans="11:36">
      <c r="K128" s="124">
        <v>2077</v>
      </c>
      <c r="L128" s="207">
        <v>68921.179319999996</v>
      </c>
      <c r="N128" s="99">
        <f t="shared" si="7"/>
        <v>2199.2064738971858</v>
      </c>
      <c r="O128" s="104">
        <v>83065.806339999996</v>
      </c>
      <c r="X128" s="119"/>
      <c r="Y128" s="120" t="s">
        <v>292</v>
      </c>
      <c r="Z128" s="121">
        <v>14180060</v>
      </c>
      <c r="AA128" s="121">
        <v>33069604</v>
      </c>
      <c r="AB128" s="121">
        <v>98509674</v>
      </c>
      <c r="AC128" s="121">
        <v>48562436</v>
      </c>
      <c r="AD128" s="121">
        <v>15029767</v>
      </c>
      <c r="AE128" s="121">
        <v>61562012</v>
      </c>
      <c r="AF128" s="121">
        <v>32644965</v>
      </c>
      <c r="AG128" s="121">
        <v>13778331</v>
      </c>
      <c r="AH128" s="121">
        <v>28495445</v>
      </c>
      <c r="AI128" s="121" t="s">
        <v>404</v>
      </c>
      <c r="AJ128" s="122">
        <v>345832294</v>
      </c>
    </row>
    <row r="129" spans="11:36" ht="24">
      <c r="K129" s="124">
        <v>2078</v>
      </c>
      <c r="L129" s="207">
        <v>68131.390199999994</v>
      </c>
      <c r="N129" s="99">
        <f t="shared" ref="N129:N151" si="8">+$R$67*O129+$R$66</f>
        <v>1958.2379377469624</v>
      </c>
      <c r="O129" s="104">
        <v>82022.244200000001</v>
      </c>
      <c r="X129" s="109"/>
      <c r="Y129" s="110" t="s">
        <v>403</v>
      </c>
      <c r="Z129" s="111">
        <v>2706157</v>
      </c>
      <c r="AA129" s="111">
        <v>5677104</v>
      </c>
      <c r="AB129" s="111">
        <v>21559420</v>
      </c>
      <c r="AC129" s="111">
        <v>7846881</v>
      </c>
      <c r="AD129" s="111">
        <v>1761782</v>
      </c>
      <c r="AE129" s="111">
        <v>12604514</v>
      </c>
      <c r="AF129" s="111">
        <v>4383311</v>
      </c>
      <c r="AG129" s="111">
        <v>2220747</v>
      </c>
      <c r="AH129" s="111">
        <v>6069081</v>
      </c>
      <c r="AI129" s="111">
        <v>600529</v>
      </c>
      <c r="AJ129" s="112">
        <v>65429526</v>
      </c>
    </row>
    <row r="130" spans="11:36" ht="22.5">
      <c r="K130" s="124">
        <v>2079</v>
      </c>
      <c r="L130" s="207">
        <v>67355.914050000007</v>
      </c>
      <c r="N130" s="99">
        <f t="shared" si="8"/>
        <v>1717.9427086456817</v>
      </c>
      <c r="O130" s="104">
        <v>80981.597949999996</v>
      </c>
      <c r="X130" s="113"/>
      <c r="Y130" s="114" t="s">
        <v>405</v>
      </c>
      <c r="Z130" s="115">
        <v>6626680</v>
      </c>
      <c r="AA130" s="115">
        <v>21150331</v>
      </c>
      <c r="AB130" s="115">
        <v>70362766</v>
      </c>
      <c r="AC130" s="115">
        <v>38980241</v>
      </c>
      <c r="AD130" s="115">
        <v>11046500</v>
      </c>
      <c r="AE130" s="115">
        <v>47993511</v>
      </c>
      <c r="AF130" s="115">
        <v>17493170</v>
      </c>
      <c r="AG130" s="115">
        <v>8442382</v>
      </c>
      <c r="AH130" s="115">
        <v>16735964</v>
      </c>
      <c r="AI130" s="115">
        <v>1120940</v>
      </c>
      <c r="AJ130" s="116">
        <v>239952485</v>
      </c>
    </row>
    <row r="131" spans="11:36" ht="24">
      <c r="K131" s="124">
        <v>2080</v>
      </c>
      <c r="L131" s="207">
        <v>66594.190889999998</v>
      </c>
      <c r="N131" s="99">
        <f t="shared" si="8"/>
        <v>1479.3776229739742</v>
      </c>
      <c r="O131" s="104">
        <v>79948.444430000003</v>
      </c>
      <c r="X131" s="123">
        <v>47</v>
      </c>
      <c r="Y131" s="114" t="s">
        <v>407</v>
      </c>
      <c r="Z131" s="115">
        <v>9332837</v>
      </c>
      <c r="AA131" s="115">
        <v>26827435</v>
      </c>
      <c r="AB131" s="115">
        <v>91922186</v>
      </c>
      <c r="AC131" s="115">
        <v>46827122</v>
      </c>
      <c r="AD131" s="115">
        <v>12808282</v>
      </c>
      <c r="AE131" s="115">
        <v>60598025</v>
      </c>
      <c r="AF131" s="115">
        <v>21876481</v>
      </c>
      <c r="AG131" s="115">
        <v>10663129</v>
      </c>
      <c r="AH131" s="115">
        <v>22805045</v>
      </c>
      <c r="AI131" s="115">
        <v>1721469</v>
      </c>
      <c r="AJ131" s="116">
        <v>305382011</v>
      </c>
    </row>
    <row r="132" spans="11:36" ht="22.5">
      <c r="K132" s="124">
        <v>2081</v>
      </c>
      <c r="L132" s="207">
        <v>65845.029479999997</v>
      </c>
      <c r="N132" s="99">
        <f t="shared" si="8"/>
        <v>1243.1747427046357</v>
      </c>
      <c r="O132" s="104">
        <v>78925.520910000007</v>
      </c>
      <c r="X132" s="118" t="s">
        <v>431</v>
      </c>
      <c r="Y132" s="114" t="s">
        <v>409</v>
      </c>
      <c r="Z132" s="115">
        <v>1939866</v>
      </c>
      <c r="AA132" s="115">
        <v>380776</v>
      </c>
      <c r="AB132" s="115">
        <v>5403598</v>
      </c>
      <c r="AC132" s="115">
        <v>624230</v>
      </c>
      <c r="AD132" s="115">
        <v>1698546</v>
      </c>
      <c r="AE132" s="115">
        <v>1890540</v>
      </c>
      <c r="AF132" s="115">
        <v>4677694</v>
      </c>
      <c r="AG132" s="115">
        <v>2966209</v>
      </c>
      <c r="AH132" s="115">
        <v>3184448</v>
      </c>
      <c r="AI132" s="115" t="s">
        <v>404</v>
      </c>
      <c r="AJ132" s="116">
        <v>22765907</v>
      </c>
    </row>
    <row r="133" spans="11:36">
      <c r="K133" s="124">
        <v>2082</v>
      </c>
      <c r="L133" s="207">
        <v>65108.921260000003</v>
      </c>
      <c r="N133" s="99">
        <f t="shared" si="8"/>
        <v>1012.9884573225354</v>
      </c>
      <c r="O133" s="104">
        <v>77928.653449999998</v>
      </c>
      <c r="X133" s="113"/>
      <c r="Y133" s="114" t="s">
        <v>410</v>
      </c>
      <c r="Z133" s="115">
        <v>4468700</v>
      </c>
      <c r="AA133" s="115">
        <v>7772900</v>
      </c>
      <c r="AB133" s="115">
        <v>11220000</v>
      </c>
      <c r="AC133" s="115">
        <v>6383100</v>
      </c>
      <c r="AD133" s="115">
        <v>1518500</v>
      </c>
      <c r="AE133" s="115">
        <v>5267600</v>
      </c>
      <c r="AF133" s="115">
        <v>10184600</v>
      </c>
      <c r="AG133" s="115">
        <v>2317100</v>
      </c>
      <c r="AH133" s="115">
        <v>7062300</v>
      </c>
      <c r="AI133" s="115">
        <v>130670</v>
      </c>
      <c r="AJ133" s="116">
        <v>56325470</v>
      </c>
    </row>
    <row r="134" spans="11:36">
      <c r="K134" s="124">
        <v>2083</v>
      </c>
      <c r="L134" s="207">
        <v>64382.062550000002</v>
      </c>
      <c r="N134" s="99">
        <f t="shared" si="8"/>
        <v>783.999920916056</v>
      </c>
      <c r="O134" s="104">
        <v>76936.973079999996</v>
      </c>
      <c r="X134" s="119"/>
      <c r="Y134" s="120" t="s">
        <v>292</v>
      </c>
      <c r="Z134" s="121">
        <v>15741403</v>
      </c>
      <c r="AA134" s="121">
        <v>34981111</v>
      </c>
      <c r="AB134" s="121">
        <v>108545784</v>
      </c>
      <c r="AC134" s="121">
        <v>53834452</v>
      </c>
      <c r="AD134" s="121">
        <v>16025328</v>
      </c>
      <c r="AE134" s="121">
        <v>67756165</v>
      </c>
      <c r="AF134" s="121">
        <v>36738775</v>
      </c>
      <c r="AG134" s="121">
        <v>15946438</v>
      </c>
      <c r="AH134" s="121">
        <v>33051793</v>
      </c>
      <c r="AI134" s="121">
        <v>1852139</v>
      </c>
      <c r="AJ134" s="122">
        <v>384473388</v>
      </c>
    </row>
    <row r="135" spans="11:36" ht="24">
      <c r="K135" s="124">
        <v>2084</v>
      </c>
      <c r="L135" s="207">
        <v>63663.784849999996</v>
      </c>
      <c r="N135" s="99">
        <f t="shared" si="8"/>
        <v>559.18717484144145</v>
      </c>
      <c r="O135" s="104">
        <v>75963.376799999998</v>
      </c>
      <c r="X135" s="109"/>
      <c r="Y135" s="110" t="s">
        <v>403</v>
      </c>
      <c r="Z135" s="111">
        <v>3003600</v>
      </c>
      <c r="AA135" s="111">
        <v>6322485</v>
      </c>
      <c r="AB135" s="111">
        <v>23899395</v>
      </c>
      <c r="AC135" s="111">
        <v>8614010</v>
      </c>
      <c r="AD135" s="111">
        <v>1949402</v>
      </c>
      <c r="AE135" s="111">
        <v>13948503</v>
      </c>
      <c r="AF135" s="111">
        <v>4885304</v>
      </c>
      <c r="AG135" s="111">
        <v>2465396</v>
      </c>
      <c r="AH135" s="111">
        <v>6764655</v>
      </c>
      <c r="AI135" s="111">
        <v>695217</v>
      </c>
      <c r="AJ135" s="112">
        <v>72547967</v>
      </c>
    </row>
    <row r="136" spans="11:36" ht="22.5">
      <c r="K136" s="124">
        <v>2085</v>
      </c>
      <c r="L136" s="207">
        <v>62953.815779999997</v>
      </c>
      <c r="N136" s="99">
        <f t="shared" si="8"/>
        <v>338.72630846504035</v>
      </c>
      <c r="O136" s="104">
        <v>75008.627200000003</v>
      </c>
      <c r="X136" s="113"/>
      <c r="Y136" s="114" t="s">
        <v>405</v>
      </c>
      <c r="Z136" s="115">
        <v>7429063</v>
      </c>
      <c r="AA136" s="115">
        <v>23263288</v>
      </c>
      <c r="AB136" s="115">
        <v>75664389</v>
      </c>
      <c r="AC136" s="115">
        <v>43083983</v>
      </c>
      <c r="AD136" s="115">
        <v>12143327</v>
      </c>
      <c r="AE136" s="115">
        <v>52219508</v>
      </c>
      <c r="AF136" s="115">
        <v>20874659</v>
      </c>
      <c r="AG136" s="115">
        <v>9459282</v>
      </c>
      <c r="AH136" s="115">
        <v>19639821</v>
      </c>
      <c r="AI136" s="115">
        <v>1219512</v>
      </c>
      <c r="AJ136" s="116">
        <v>264996832</v>
      </c>
    </row>
    <row r="137" spans="11:36" ht="24">
      <c r="K137" s="124">
        <v>2086</v>
      </c>
      <c r="L137" s="207">
        <v>62252.630550000002</v>
      </c>
      <c r="N137" s="99">
        <f t="shared" si="8"/>
        <v>123.21513524496186</v>
      </c>
      <c r="O137" s="104">
        <v>74075.31323</v>
      </c>
      <c r="X137" s="123">
        <v>48</v>
      </c>
      <c r="Y137" s="114" t="s">
        <v>407</v>
      </c>
      <c r="Z137" s="115">
        <v>10432663</v>
      </c>
      <c r="AA137" s="115">
        <v>29585773</v>
      </c>
      <c r="AB137" s="115">
        <v>99563784</v>
      </c>
      <c r="AC137" s="115">
        <v>51697993</v>
      </c>
      <c r="AD137" s="115">
        <v>14092729</v>
      </c>
      <c r="AE137" s="115">
        <v>66168011</v>
      </c>
      <c r="AF137" s="115">
        <v>25759963</v>
      </c>
      <c r="AG137" s="115">
        <v>11924678</v>
      </c>
      <c r="AH137" s="115">
        <v>26404476</v>
      </c>
      <c r="AI137" s="115">
        <v>1914729</v>
      </c>
      <c r="AJ137" s="116">
        <v>337544799</v>
      </c>
    </row>
    <row r="138" spans="11:36" ht="22.5">
      <c r="K138" s="124">
        <v>2087</v>
      </c>
      <c r="L138" s="207">
        <v>61560.079360000003</v>
      </c>
      <c r="N138" s="99">
        <f t="shared" si="8"/>
        <v>-87.131619654988754</v>
      </c>
      <c r="O138" s="104">
        <v>73164.364799999996</v>
      </c>
      <c r="X138" s="118" t="s">
        <v>432</v>
      </c>
      <c r="Y138" s="114" t="s">
        <v>409</v>
      </c>
      <c r="Z138" s="115">
        <v>2020337</v>
      </c>
      <c r="AA138" s="115">
        <v>885029</v>
      </c>
      <c r="AB138" s="115">
        <v>7351513</v>
      </c>
      <c r="AC138" s="115">
        <v>598711</v>
      </c>
      <c r="AD138" s="115">
        <v>2193273</v>
      </c>
      <c r="AE138" s="115">
        <v>1890471</v>
      </c>
      <c r="AF138" s="115">
        <v>4928040</v>
      </c>
      <c r="AG138" s="115">
        <v>2924157</v>
      </c>
      <c r="AH138" s="115">
        <v>3032728</v>
      </c>
      <c r="AI138" s="115" t="s">
        <v>404</v>
      </c>
      <c r="AJ138" s="116">
        <v>25824259</v>
      </c>
    </row>
    <row r="139" spans="11:36">
      <c r="K139" s="124">
        <v>2088</v>
      </c>
      <c r="L139" s="207">
        <v>60873.273699999998</v>
      </c>
      <c r="N139" s="99">
        <f t="shared" si="8"/>
        <v>-292.58624947572389</v>
      </c>
      <c r="O139" s="104">
        <v>72274.60269</v>
      </c>
      <c r="X139" s="113"/>
      <c r="Y139" s="114" t="s">
        <v>410</v>
      </c>
      <c r="Z139" s="115">
        <v>4522500</v>
      </c>
      <c r="AA139" s="115">
        <v>7685200</v>
      </c>
      <c r="AB139" s="115">
        <v>11594200</v>
      </c>
      <c r="AC139" s="115">
        <v>6251300</v>
      </c>
      <c r="AD139" s="115">
        <v>1535200</v>
      </c>
      <c r="AE139" s="115">
        <v>5807000</v>
      </c>
      <c r="AF139" s="115">
        <v>10704500</v>
      </c>
      <c r="AG139" s="115">
        <v>2596200</v>
      </c>
      <c r="AH139" s="115">
        <v>7553000</v>
      </c>
      <c r="AI139" s="115">
        <v>150006</v>
      </c>
      <c r="AJ139" s="116">
        <v>58399106</v>
      </c>
    </row>
    <row r="140" spans="11:36">
      <c r="K140" s="124">
        <v>2089</v>
      </c>
      <c r="L140" s="207">
        <v>60192.327839999998</v>
      </c>
      <c r="N140" s="99">
        <f t="shared" si="8"/>
        <v>-493.47348241444706</v>
      </c>
      <c r="O140" s="104">
        <v>71404.620599999995</v>
      </c>
      <c r="X140" s="119"/>
      <c r="Y140" s="120" t="s">
        <v>292</v>
      </c>
      <c r="Z140" s="121">
        <v>16975500</v>
      </c>
      <c r="AA140" s="121">
        <v>38156002</v>
      </c>
      <c r="AB140" s="121">
        <v>118509497</v>
      </c>
      <c r="AC140" s="121">
        <v>58548004</v>
      </c>
      <c r="AD140" s="121">
        <v>17821202</v>
      </c>
      <c r="AE140" s="121">
        <v>73865482</v>
      </c>
      <c r="AF140" s="121">
        <v>41392503</v>
      </c>
      <c r="AG140" s="121">
        <v>17445035</v>
      </c>
      <c r="AH140" s="121">
        <v>36990204</v>
      </c>
      <c r="AI140" s="121">
        <v>2064735</v>
      </c>
      <c r="AJ140" s="122">
        <v>421768164</v>
      </c>
    </row>
    <row r="141" spans="11:36" ht="24">
      <c r="K141" s="124">
        <v>2090</v>
      </c>
      <c r="L141" s="207">
        <v>59517.283640000001</v>
      </c>
      <c r="N141" s="99">
        <f t="shared" si="8"/>
        <v>-689.53059874304563</v>
      </c>
      <c r="O141" s="104">
        <v>70555.556289999993</v>
      </c>
      <c r="X141" s="109"/>
      <c r="Y141" s="110" t="s">
        <v>403</v>
      </c>
      <c r="Z141" s="111">
        <v>3218205</v>
      </c>
      <c r="AA141" s="111">
        <v>6646432</v>
      </c>
      <c r="AB141" s="111">
        <v>24867633</v>
      </c>
      <c r="AC141" s="111">
        <v>8931632</v>
      </c>
      <c r="AD141" s="111">
        <v>1998695</v>
      </c>
      <c r="AE141" s="111">
        <v>14191527</v>
      </c>
      <c r="AF141" s="111">
        <v>5033741</v>
      </c>
      <c r="AG141" s="111">
        <v>2586630</v>
      </c>
      <c r="AH141" s="111">
        <v>7083441</v>
      </c>
      <c r="AI141" s="111">
        <v>800889</v>
      </c>
      <c r="AJ141" s="112">
        <v>75358825</v>
      </c>
    </row>
    <row r="142" spans="11:36" ht="22.5">
      <c r="K142" s="124">
        <v>2091</v>
      </c>
      <c r="L142" s="207">
        <v>58848.46142</v>
      </c>
      <c r="N142" s="99">
        <f t="shared" si="8"/>
        <v>-880.59292295763225</v>
      </c>
      <c r="O142" s="104">
        <v>69728.122919999994</v>
      </c>
      <c r="X142" s="113"/>
      <c r="Y142" s="114" t="s">
        <v>405</v>
      </c>
      <c r="Z142" s="115">
        <v>7679704</v>
      </c>
      <c r="AA142" s="115">
        <v>24421610</v>
      </c>
      <c r="AB142" s="115">
        <v>71358797</v>
      </c>
      <c r="AC142" s="115">
        <v>40725998</v>
      </c>
      <c r="AD142" s="115">
        <v>12091847</v>
      </c>
      <c r="AE142" s="115">
        <v>49137215</v>
      </c>
      <c r="AF142" s="115">
        <v>21406208</v>
      </c>
      <c r="AG142" s="115">
        <v>9684674</v>
      </c>
      <c r="AH142" s="115">
        <v>19846153</v>
      </c>
      <c r="AI142" s="115">
        <v>1320935</v>
      </c>
      <c r="AJ142" s="116">
        <v>257673141</v>
      </c>
    </row>
    <row r="143" spans="11:36" ht="24">
      <c r="K143" s="124">
        <v>2092</v>
      </c>
      <c r="L143" s="207">
        <v>58185.107530000001</v>
      </c>
      <c r="N143" s="99">
        <f t="shared" si="8"/>
        <v>-1066.9239621881206</v>
      </c>
      <c r="O143" s="104">
        <v>68921.179319999996</v>
      </c>
      <c r="X143" s="123">
        <v>49</v>
      </c>
      <c r="Y143" s="114" t="s">
        <v>407</v>
      </c>
      <c r="Z143" s="115">
        <v>10897909</v>
      </c>
      <c r="AA143" s="115">
        <v>31068042</v>
      </c>
      <c r="AB143" s="115">
        <v>96226430</v>
      </c>
      <c r="AC143" s="115">
        <v>49657630</v>
      </c>
      <c r="AD143" s="115">
        <v>14090542</v>
      </c>
      <c r="AE143" s="115">
        <v>63328742</v>
      </c>
      <c r="AF143" s="115">
        <v>26439949</v>
      </c>
      <c r="AG143" s="115">
        <v>12271304</v>
      </c>
      <c r="AH143" s="115">
        <v>26929594</v>
      </c>
      <c r="AI143" s="115">
        <v>2121824</v>
      </c>
      <c r="AJ143" s="116">
        <v>333031966</v>
      </c>
    </row>
    <row r="144" spans="11:36" ht="22.5">
      <c r="K144" s="124">
        <v>2093</v>
      </c>
      <c r="L144" s="207">
        <v>57525.592299999997</v>
      </c>
      <c r="N144" s="99">
        <f t="shared" si="8"/>
        <v>-1249.2938669776668</v>
      </c>
      <c r="O144" s="104">
        <v>68131.390199999994</v>
      </c>
      <c r="X144" s="118" t="s">
        <v>433</v>
      </c>
      <c r="Y144" s="114" t="s">
        <v>409</v>
      </c>
      <c r="Z144" s="115">
        <v>1966307</v>
      </c>
      <c r="AA144" s="115">
        <v>923085</v>
      </c>
      <c r="AB144" s="115">
        <v>8475709</v>
      </c>
      <c r="AC144" s="115">
        <v>585521</v>
      </c>
      <c r="AD144" s="115">
        <v>2299135</v>
      </c>
      <c r="AE144" s="115">
        <v>1886354</v>
      </c>
      <c r="AF144" s="115">
        <v>4934730</v>
      </c>
      <c r="AG144" s="115">
        <v>2691219</v>
      </c>
      <c r="AH144" s="115">
        <v>3325865</v>
      </c>
      <c r="AI144" s="115" t="s">
        <v>404</v>
      </c>
      <c r="AJ144" s="116">
        <v>27087925</v>
      </c>
    </row>
    <row r="145" spans="11:36">
      <c r="K145" s="124">
        <v>2094</v>
      </c>
      <c r="L145" s="207">
        <v>56870.913829999998</v>
      </c>
      <c r="N145" s="99">
        <f t="shared" si="8"/>
        <v>-1428.3587693177506</v>
      </c>
      <c r="O145" s="104">
        <v>67355.914050000007</v>
      </c>
      <c r="X145" s="113"/>
      <c r="Y145" s="114" t="s">
        <v>410</v>
      </c>
      <c r="Z145" s="115">
        <v>4343500</v>
      </c>
      <c r="AA145" s="115">
        <v>7704900</v>
      </c>
      <c r="AB145" s="115">
        <v>10885500</v>
      </c>
      <c r="AC145" s="115">
        <v>6025900</v>
      </c>
      <c r="AD145" s="115">
        <v>1419000</v>
      </c>
      <c r="AE145" s="115">
        <v>5642300</v>
      </c>
      <c r="AF145" s="115">
        <v>9892300</v>
      </c>
      <c r="AG145" s="115">
        <v>2821100</v>
      </c>
      <c r="AH145" s="115">
        <v>6944100</v>
      </c>
      <c r="AI145" s="115">
        <v>137338</v>
      </c>
      <c r="AJ145" s="116">
        <v>55815938</v>
      </c>
    </row>
    <row r="146" spans="11:36">
      <c r="K146" s="124">
        <v>2095</v>
      </c>
      <c r="L146" s="207">
        <v>56220.99697</v>
      </c>
      <c r="N146" s="99">
        <f t="shared" si="8"/>
        <v>-1604.2479739768278</v>
      </c>
      <c r="O146" s="104">
        <v>66594.190889999998</v>
      </c>
      <c r="X146" s="119"/>
      <c r="Y146" s="120" t="s">
        <v>292</v>
      </c>
      <c r="Z146" s="121">
        <v>17207716</v>
      </c>
      <c r="AA146" s="121">
        <v>39696027</v>
      </c>
      <c r="AB146" s="121">
        <v>115587639</v>
      </c>
      <c r="AC146" s="121">
        <v>56269051</v>
      </c>
      <c r="AD146" s="121">
        <v>17808677</v>
      </c>
      <c r="AE146" s="121">
        <v>70857396</v>
      </c>
      <c r="AF146" s="121">
        <v>41266979</v>
      </c>
      <c r="AG146" s="121">
        <v>17783623</v>
      </c>
      <c r="AH146" s="121">
        <v>37199559</v>
      </c>
      <c r="AI146" s="121">
        <v>2259162</v>
      </c>
      <c r="AJ146" s="122">
        <v>415935829</v>
      </c>
    </row>
    <row r="147" spans="11:36" ht="24">
      <c r="K147" s="124">
        <v>2096</v>
      </c>
      <c r="L147" s="207">
        <v>55577.099540000003</v>
      </c>
      <c r="N147" s="99">
        <f t="shared" si="8"/>
        <v>-1777.2365497294304</v>
      </c>
      <c r="O147" s="104">
        <v>65845.029479999997</v>
      </c>
      <c r="X147" s="109"/>
      <c r="Y147" s="110" t="s">
        <v>403</v>
      </c>
      <c r="Z147" s="111">
        <v>3555303</v>
      </c>
      <c r="AA147" s="111">
        <v>7262764</v>
      </c>
      <c r="AB147" s="111">
        <v>27024554</v>
      </c>
      <c r="AC147" s="111">
        <v>9683792</v>
      </c>
      <c r="AD147" s="111">
        <v>2179515</v>
      </c>
      <c r="AE147" s="111">
        <v>15482521</v>
      </c>
      <c r="AF147" s="111">
        <v>5592093</v>
      </c>
      <c r="AG147" s="111">
        <v>2848803</v>
      </c>
      <c r="AH147" s="111">
        <v>7884021</v>
      </c>
      <c r="AI147" s="111">
        <v>907812</v>
      </c>
      <c r="AJ147" s="112">
        <v>82421178</v>
      </c>
    </row>
    <row r="148" spans="11:36" ht="22.5">
      <c r="K148" s="124">
        <v>2097</v>
      </c>
      <c r="L148" s="207">
        <v>54939.02824</v>
      </c>
      <c r="N148" s="99">
        <f t="shared" si="8"/>
        <v>-1947.2110183523982</v>
      </c>
      <c r="O148" s="104">
        <v>65108.921260000003</v>
      </c>
      <c r="X148" s="113"/>
      <c r="Y148" s="114" t="s">
        <v>405</v>
      </c>
      <c r="Z148" s="115">
        <v>8097395</v>
      </c>
      <c r="AA148" s="115">
        <v>24724835</v>
      </c>
      <c r="AB148" s="115">
        <v>75174157</v>
      </c>
      <c r="AC148" s="115">
        <v>41972898</v>
      </c>
      <c r="AD148" s="115">
        <v>12034423</v>
      </c>
      <c r="AE148" s="115">
        <v>50521367</v>
      </c>
      <c r="AF148" s="115">
        <v>22007087</v>
      </c>
      <c r="AG148" s="115">
        <v>9838789</v>
      </c>
      <c r="AH148" s="115">
        <v>20681487</v>
      </c>
      <c r="AI148" s="115">
        <v>1479498</v>
      </c>
      <c r="AJ148" s="116">
        <v>266531936</v>
      </c>
    </row>
    <row r="149" spans="11:36" ht="24">
      <c r="K149" s="124">
        <v>2098</v>
      </c>
      <c r="L149" s="207">
        <v>54304.727939999997</v>
      </c>
      <c r="N149" s="99">
        <f t="shared" si="8"/>
        <v>-2115.0496861453303</v>
      </c>
      <c r="O149" s="104">
        <v>64382.062550000002</v>
      </c>
      <c r="X149" s="123">
        <v>50</v>
      </c>
      <c r="Y149" s="114" t="s">
        <v>407</v>
      </c>
      <c r="Z149" s="115">
        <v>11652698</v>
      </c>
      <c r="AA149" s="115">
        <v>31987599</v>
      </c>
      <c r="AB149" s="115">
        <v>102198711</v>
      </c>
      <c r="AC149" s="115">
        <v>51656690</v>
      </c>
      <c r="AD149" s="115">
        <v>14213938</v>
      </c>
      <c r="AE149" s="115">
        <v>66003888</v>
      </c>
      <c r="AF149" s="115">
        <v>27599180</v>
      </c>
      <c r="AG149" s="115">
        <v>12687592</v>
      </c>
      <c r="AH149" s="115">
        <v>28565508</v>
      </c>
      <c r="AI149" s="115">
        <v>2387310</v>
      </c>
      <c r="AJ149" s="116">
        <v>348953114</v>
      </c>
    </row>
    <row r="150" spans="11:36" ht="22.5">
      <c r="K150" s="124">
        <v>2099</v>
      </c>
      <c r="L150" s="207">
        <v>53674.768969999997</v>
      </c>
      <c r="N150" s="99">
        <f t="shared" si="8"/>
        <v>-2280.9069161885272</v>
      </c>
      <c r="O150" s="104">
        <v>63663.784849999996</v>
      </c>
      <c r="X150" s="118" t="s">
        <v>434</v>
      </c>
      <c r="Y150" s="114" t="s">
        <v>409</v>
      </c>
      <c r="Z150" s="115">
        <v>1745171</v>
      </c>
      <c r="AA150" s="115">
        <v>679960</v>
      </c>
      <c r="AB150" s="115">
        <v>7410043</v>
      </c>
      <c r="AC150" s="115">
        <v>569038</v>
      </c>
      <c r="AD150" s="115">
        <v>2077548</v>
      </c>
      <c r="AE150" s="115">
        <v>1896574</v>
      </c>
      <c r="AF150" s="115">
        <v>5269287</v>
      </c>
      <c r="AG150" s="115">
        <v>2575546</v>
      </c>
      <c r="AH150" s="115">
        <v>3094891</v>
      </c>
      <c r="AI150" s="115" t="s">
        <v>404</v>
      </c>
      <c r="AJ150" s="116">
        <v>25318058</v>
      </c>
    </row>
    <row r="151" spans="11:36">
      <c r="K151" s="124">
        <v>2100</v>
      </c>
      <c r="L151" s="207">
        <v>53050.611210000003</v>
      </c>
      <c r="N151" s="99">
        <f t="shared" si="8"/>
        <v>-2444.8456036440111</v>
      </c>
      <c r="O151" s="104">
        <v>62953.815779999997</v>
      </c>
      <c r="X151" s="113"/>
      <c r="Y151" s="114" t="s">
        <v>410</v>
      </c>
      <c r="Z151" s="115">
        <v>4161000</v>
      </c>
      <c r="AA151" s="115">
        <v>7351000</v>
      </c>
      <c r="AB151" s="115">
        <v>10766000</v>
      </c>
      <c r="AC151" s="115">
        <v>6012000</v>
      </c>
      <c r="AD151" s="115">
        <v>1298000</v>
      </c>
      <c r="AE151" s="115">
        <v>5307000</v>
      </c>
      <c r="AF151" s="115">
        <v>9364000</v>
      </c>
      <c r="AG151" s="115">
        <v>3009000</v>
      </c>
      <c r="AH151" s="115">
        <v>6655000</v>
      </c>
      <c r="AI151" s="115">
        <v>141063</v>
      </c>
      <c r="AJ151" s="116">
        <v>54064063</v>
      </c>
    </row>
    <row r="152" spans="11:36">
      <c r="O152" s="104">
        <v>62252.630550000002</v>
      </c>
      <c r="X152" s="119"/>
      <c r="Y152" s="120" t="s">
        <v>292</v>
      </c>
      <c r="Z152" s="121">
        <v>17558869</v>
      </c>
      <c r="AA152" s="121">
        <v>40018559</v>
      </c>
      <c r="AB152" s="121">
        <v>120374754</v>
      </c>
      <c r="AC152" s="121">
        <v>58237728</v>
      </c>
      <c r="AD152" s="121">
        <v>17589486</v>
      </c>
      <c r="AE152" s="121">
        <v>73207462</v>
      </c>
      <c r="AF152" s="121">
        <v>42232467</v>
      </c>
      <c r="AG152" s="121">
        <v>18272138</v>
      </c>
      <c r="AH152" s="121">
        <v>38315399</v>
      </c>
      <c r="AI152" s="121">
        <v>2528373</v>
      </c>
      <c r="AJ152" s="122">
        <v>428335235</v>
      </c>
    </row>
    <row r="153" spans="11:36" ht="24">
      <c r="O153" s="104">
        <v>61560.079360000003</v>
      </c>
      <c r="X153" s="109"/>
      <c r="Y153" s="110" t="s">
        <v>403</v>
      </c>
      <c r="Z153" s="111">
        <v>3848118</v>
      </c>
      <c r="AA153" s="111">
        <v>7817197</v>
      </c>
      <c r="AB153" s="111">
        <v>28526784</v>
      </c>
      <c r="AC153" s="111">
        <v>10329992</v>
      </c>
      <c r="AD153" s="111">
        <v>2329657</v>
      </c>
      <c r="AE153" s="111">
        <v>16243063</v>
      </c>
      <c r="AF153" s="111">
        <v>5920275</v>
      </c>
      <c r="AG153" s="111">
        <v>3051153</v>
      </c>
      <c r="AH153" s="111">
        <v>8450207</v>
      </c>
      <c r="AI153" s="111">
        <v>954191</v>
      </c>
      <c r="AJ153" s="112">
        <v>87470637</v>
      </c>
    </row>
    <row r="154" spans="11:36" ht="22.5">
      <c r="O154" s="104">
        <v>60873.273699999998</v>
      </c>
      <c r="X154" s="113"/>
      <c r="Y154" s="114" t="s">
        <v>405</v>
      </c>
      <c r="Z154" s="115">
        <v>8999587</v>
      </c>
      <c r="AA154" s="115">
        <v>26256079</v>
      </c>
      <c r="AB154" s="115">
        <v>81474238</v>
      </c>
      <c r="AC154" s="115">
        <v>45391189</v>
      </c>
      <c r="AD154" s="115">
        <v>12846771</v>
      </c>
      <c r="AE154" s="115">
        <v>54484685</v>
      </c>
      <c r="AF154" s="115">
        <v>24205631</v>
      </c>
      <c r="AG154" s="115">
        <v>10706421</v>
      </c>
      <c r="AH154" s="115">
        <v>23065184</v>
      </c>
      <c r="AI154" s="115">
        <v>1448071</v>
      </c>
      <c r="AJ154" s="116">
        <v>288877856</v>
      </c>
    </row>
    <row r="155" spans="11:36" ht="24">
      <c r="O155" s="104">
        <v>60192.327839999998</v>
      </c>
      <c r="X155" s="123">
        <v>51</v>
      </c>
      <c r="Y155" s="114" t="s">
        <v>407</v>
      </c>
      <c r="Z155" s="115">
        <v>12847705</v>
      </c>
      <c r="AA155" s="115">
        <v>34073276</v>
      </c>
      <c r="AB155" s="115">
        <v>110001022</v>
      </c>
      <c r="AC155" s="115">
        <v>55721181</v>
      </c>
      <c r="AD155" s="115">
        <v>15176428</v>
      </c>
      <c r="AE155" s="115">
        <v>70727748</v>
      </c>
      <c r="AF155" s="115">
        <v>30125906</v>
      </c>
      <c r="AG155" s="115">
        <v>13757574</v>
      </c>
      <c r="AH155" s="115">
        <v>31515391</v>
      </c>
      <c r="AI155" s="115">
        <v>2402262</v>
      </c>
      <c r="AJ155" s="116">
        <v>376348493</v>
      </c>
    </row>
    <row r="156" spans="11:36" ht="22.5">
      <c r="O156" s="104">
        <v>59517.283640000001</v>
      </c>
      <c r="X156" s="118" t="s">
        <v>435</v>
      </c>
      <c r="Y156" s="114" t="s">
        <v>409</v>
      </c>
      <c r="Z156" s="115">
        <v>1569154</v>
      </c>
      <c r="AA156" s="115">
        <v>524011</v>
      </c>
      <c r="AB156" s="115">
        <v>7083912</v>
      </c>
      <c r="AC156" s="115">
        <v>189770</v>
      </c>
      <c r="AD156" s="115">
        <v>2119611</v>
      </c>
      <c r="AE156" s="115">
        <v>1888235</v>
      </c>
      <c r="AF156" s="115">
        <v>5473198</v>
      </c>
      <c r="AG156" s="115">
        <v>2994846</v>
      </c>
      <c r="AH156" s="115">
        <v>3936337</v>
      </c>
      <c r="AI156" s="115" t="s">
        <v>404</v>
      </c>
      <c r="AJ156" s="116">
        <v>25779074</v>
      </c>
    </row>
    <row r="157" spans="11:36">
      <c r="O157" s="104">
        <v>58848.46142</v>
      </c>
      <c r="X157" s="113"/>
      <c r="Y157" s="114" t="s">
        <v>410</v>
      </c>
      <c r="Z157" s="115">
        <v>4456500</v>
      </c>
      <c r="AA157" s="115">
        <v>7530400</v>
      </c>
      <c r="AB157" s="115">
        <v>11827100</v>
      </c>
      <c r="AC157" s="115">
        <v>6294300</v>
      </c>
      <c r="AD157" s="115">
        <v>1290400</v>
      </c>
      <c r="AE157" s="115">
        <v>5444300</v>
      </c>
      <c r="AF157" s="115">
        <v>9913900</v>
      </c>
      <c r="AG157" s="115">
        <v>3156400</v>
      </c>
      <c r="AH157" s="115">
        <v>7275200</v>
      </c>
      <c r="AI157" s="115">
        <v>150685</v>
      </c>
      <c r="AJ157" s="116">
        <v>57339185</v>
      </c>
    </row>
    <row r="158" spans="11:36">
      <c r="O158" s="104">
        <v>58185.107530000001</v>
      </c>
      <c r="X158" s="119"/>
      <c r="Y158" s="120" t="s">
        <v>292</v>
      </c>
      <c r="Z158" s="121">
        <v>18873359</v>
      </c>
      <c r="AA158" s="121">
        <v>42127687</v>
      </c>
      <c r="AB158" s="121">
        <v>128912034</v>
      </c>
      <c r="AC158" s="121">
        <v>62205251</v>
      </c>
      <c r="AD158" s="121">
        <v>18586439</v>
      </c>
      <c r="AE158" s="121">
        <v>78060283</v>
      </c>
      <c r="AF158" s="121">
        <v>45513004</v>
      </c>
      <c r="AG158" s="121">
        <v>19908820</v>
      </c>
      <c r="AH158" s="121">
        <v>42726928</v>
      </c>
      <c r="AI158" s="121">
        <v>2552947</v>
      </c>
      <c r="AJ158" s="122">
        <v>459466752</v>
      </c>
    </row>
    <row r="159" spans="11:36" ht="24">
      <c r="O159" s="104">
        <v>57525.592299999997</v>
      </c>
      <c r="X159" s="109"/>
      <c r="Y159" s="110" t="s">
        <v>403</v>
      </c>
      <c r="Z159" s="111">
        <v>4114838</v>
      </c>
      <c r="AA159" s="111">
        <v>8355847</v>
      </c>
      <c r="AB159" s="111">
        <v>30208155</v>
      </c>
      <c r="AC159" s="111">
        <v>10948487</v>
      </c>
      <c r="AD159" s="111">
        <v>2458810</v>
      </c>
      <c r="AE159" s="111">
        <v>17296119</v>
      </c>
      <c r="AF159" s="111">
        <v>6294918</v>
      </c>
      <c r="AG159" s="111">
        <v>3257939</v>
      </c>
      <c r="AH159" s="111">
        <v>9108938</v>
      </c>
      <c r="AI159" s="111">
        <v>1037588</v>
      </c>
      <c r="AJ159" s="112">
        <v>93081639</v>
      </c>
    </row>
    <row r="160" spans="11:36" ht="22.5">
      <c r="O160" s="104">
        <v>56870.913829999998</v>
      </c>
      <c r="X160" s="113"/>
      <c r="Y160" s="114" t="s">
        <v>405</v>
      </c>
      <c r="Z160" s="115">
        <v>9449423</v>
      </c>
      <c r="AA160" s="115">
        <v>26469984</v>
      </c>
      <c r="AB160" s="115">
        <v>85550339</v>
      </c>
      <c r="AC160" s="115">
        <v>47168124</v>
      </c>
      <c r="AD160" s="115">
        <v>12550254</v>
      </c>
      <c r="AE160" s="115">
        <v>56107492</v>
      </c>
      <c r="AF160" s="115">
        <v>23945287</v>
      </c>
      <c r="AG160" s="115">
        <v>10893079</v>
      </c>
      <c r="AH160" s="115">
        <v>25060258</v>
      </c>
      <c r="AI160" s="115">
        <v>1569930</v>
      </c>
      <c r="AJ160" s="116">
        <v>298764170</v>
      </c>
    </row>
    <row r="161" spans="15:36" ht="24">
      <c r="O161" s="104">
        <v>56220.99697</v>
      </c>
      <c r="X161" s="123">
        <v>52</v>
      </c>
      <c r="Y161" s="114" t="s">
        <v>407</v>
      </c>
      <c r="Z161" s="115">
        <v>13564261</v>
      </c>
      <c r="AA161" s="115">
        <v>34825831</v>
      </c>
      <c r="AB161" s="115">
        <v>115758494</v>
      </c>
      <c r="AC161" s="115">
        <v>58116611</v>
      </c>
      <c r="AD161" s="115">
        <v>15009064</v>
      </c>
      <c r="AE161" s="115">
        <v>73403611</v>
      </c>
      <c r="AF161" s="115">
        <v>30240205</v>
      </c>
      <c r="AG161" s="115">
        <v>14151018</v>
      </c>
      <c r="AH161" s="115">
        <v>34169196</v>
      </c>
      <c r="AI161" s="115">
        <v>2607518</v>
      </c>
      <c r="AJ161" s="116">
        <v>391845809</v>
      </c>
    </row>
    <row r="162" spans="15:36" ht="22.5">
      <c r="O162" s="104">
        <v>55577.099540000003</v>
      </c>
      <c r="X162" s="118" t="s">
        <v>436</v>
      </c>
      <c r="Y162" s="114" t="s">
        <v>409</v>
      </c>
      <c r="Z162" s="115">
        <v>1674882</v>
      </c>
      <c r="AA162" s="115">
        <v>1519580</v>
      </c>
      <c r="AB162" s="115">
        <v>6805824</v>
      </c>
      <c r="AC162" s="115">
        <v>197705</v>
      </c>
      <c r="AD162" s="115">
        <v>2244124</v>
      </c>
      <c r="AE162" s="115">
        <v>1892004</v>
      </c>
      <c r="AF162" s="115">
        <v>5354815</v>
      </c>
      <c r="AG162" s="115">
        <v>3688332</v>
      </c>
      <c r="AH162" s="115">
        <v>4552991</v>
      </c>
      <c r="AI162" s="115" t="s">
        <v>404</v>
      </c>
      <c r="AJ162" s="116">
        <v>27930257</v>
      </c>
    </row>
    <row r="163" spans="15:36">
      <c r="O163" s="104">
        <v>54939.02824</v>
      </c>
      <c r="X163" s="113"/>
      <c r="Y163" s="114" t="s">
        <v>410</v>
      </c>
      <c r="Z163" s="115">
        <v>4613105</v>
      </c>
      <c r="AA163" s="115">
        <v>7596055</v>
      </c>
      <c r="AB163" s="115">
        <v>13294874</v>
      </c>
      <c r="AC163" s="115">
        <v>6011238</v>
      </c>
      <c r="AD163" s="115">
        <v>1156667</v>
      </c>
      <c r="AE163" s="115">
        <v>5499991</v>
      </c>
      <c r="AF163" s="115">
        <v>9983636</v>
      </c>
      <c r="AG163" s="115">
        <v>3186804</v>
      </c>
      <c r="AH163" s="115">
        <v>7481362</v>
      </c>
      <c r="AI163" s="115">
        <v>152370</v>
      </c>
      <c r="AJ163" s="116">
        <v>58976102</v>
      </c>
    </row>
    <row r="164" spans="15:36">
      <c r="O164" s="104">
        <v>54304.727939999997</v>
      </c>
      <c r="X164" s="119"/>
      <c r="Y164" s="120" t="s">
        <v>292</v>
      </c>
      <c r="Z164" s="121">
        <v>19852248</v>
      </c>
      <c r="AA164" s="121">
        <v>43941466</v>
      </c>
      <c r="AB164" s="121">
        <v>135859192</v>
      </c>
      <c r="AC164" s="121">
        <v>64325554</v>
      </c>
      <c r="AD164" s="121">
        <v>18409855</v>
      </c>
      <c r="AE164" s="121">
        <v>80795606</v>
      </c>
      <c r="AF164" s="121">
        <v>45578656</v>
      </c>
      <c r="AG164" s="121">
        <v>21026154</v>
      </c>
      <c r="AH164" s="121">
        <v>46203549</v>
      </c>
      <c r="AI164" s="121">
        <v>2759888</v>
      </c>
      <c r="AJ164" s="122">
        <v>478752168</v>
      </c>
    </row>
    <row r="165" spans="15:36" ht="24">
      <c r="O165" s="104">
        <v>53674.768969999997</v>
      </c>
      <c r="X165" s="109"/>
      <c r="Y165" s="110" t="s">
        <v>403</v>
      </c>
      <c r="Z165" s="111">
        <v>4486958</v>
      </c>
      <c r="AA165" s="111">
        <v>9158403</v>
      </c>
      <c r="AB165" s="111">
        <v>33290575</v>
      </c>
      <c r="AC165" s="111">
        <v>11942903</v>
      </c>
      <c r="AD165" s="111">
        <v>2661493</v>
      </c>
      <c r="AE165" s="111">
        <v>18902322</v>
      </c>
      <c r="AF165" s="111">
        <v>6882738</v>
      </c>
      <c r="AG165" s="111">
        <v>3554247</v>
      </c>
      <c r="AH165" s="111">
        <v>10029622</v>
      </c>
      <c r="AI165" s="111">
        <v>1074950</v>
      </c>
      <c r="AJ165" s="112">
        <v>101984211</v>
      </c>
    </row>
    <row r="166" spans="15:36" ht="22.5">
      <c r="O166" s="104">
        <v>53050.611210000003</v>
      </c>
      <c r="X166" s="113"/>
      <c r="Y166" s="114" t="s">
        <v>405</v>
      </c>
      <c r="Z166" s="115">
        <v>10121509</v>
      </c>
      <c r="AA166" s="115">
        <v>26970800</v>
      </c>
      <c r="AB166" s="115">
        <v>92367725</v>
      </c>
      <c r="AC166" s="115">
        <v>49490903</v>
      </c>
      <c r="AD166" s="115">
        <v>13088571</v>
      </c>
      <c r="AE166" s="115">
        <v>59099519</v>
      </c>
      <c r="AF166" s="115">
        <v>25327172</v>
      </c>
      <c r="AG166" s="115">
        <v>11166126</v>
      </c>
      <c r="AH166" s="115">
        <v>25842370</v>
      </c>
      <c r="AI166" s="115">
        <v>1632870</v>
      </c>
      <c r="AJ166" s="116">
        <v>315107565</v>
      </c>
    </row>
    <row r="167" spans="15:36" ht="24">
      <c r="X167" s="123">
        <v>53</v>
      </c>
      <c r="Y167" s="114" t="s">
        <v>407</v>
      </c>
      <c r="Z167" s="115">
        <v>14608467</v>
      </c>
      <c r="AA167" s="115">
        <v>36129203</v>
      </c>
      <c r="AB167" s="115">
        <v>125658300</v>
      </c>
      <c r="AC167" s="115">
        <v>61433806</v>
      </c>
      <c r="AD167" s="115">
        <v>15750064</v>
      </c>
      <c r="AE167" s="115">
        <v>78001841</v>
      </c>
      <c r="AF167" s="115">
        <v>32209910</v>
      </c>
      <c r="AG167" s="115">
        <v>14720373</v>
      </c>
      <c r="AH167" s="115">
        <v>35871992</v>
      </c>
      <c r="AI167" s="115">
        <v>2707820</v>
      </c>
      <c r="AJ167" s="116">
        <v>417091776</v>
      </c>
    </row>
    <row r="168" spans="15:36" ht="22.5">
      <c r="X168" s="118" t="s">
        <v>437</v>
      </c>
      <c r="Y168" s="114" t="s">
        <v>409</v>
      </c>
      <c r="Z168" s="115">
        <v>1630411</v>
      </c>
      <c r="AA168" s="115">
        <v>1658361</v>
      </c>
      <c r="AB168" s="115">
        <v>6455395</v>
      </c>
      <c r="AC168" s="115">
        <v>243037</v>
      </c>
      <c r="AD168" s="115">
        <v>1741757</v>
      </c>
      <c r="AE168" s="115">
        <v>1894160</v>
      </c>
      <c r="AF168" s="115">
        <v>5218782</v>
      </c>
      <c r="AG168" s="115">
        <v>3560548</v>
      </c>
      <c r="AH168" s="115">
        <v>5455987</v>
      </c>
      <c r="AI168" s="115" t="s">
        <v>404</v>
      </c>
      <c r="AJ168" s="116">
        <v>27858438</v>
      </c>
    </row>
    <row r="169" spans="15:36">
      <c r="X169" s="113"/>
      <c r="Y169" s="114" t="s">
        <v>410</v>
      </c>
      <c r="Z169" s="115">
        <v>4740705</v>
      </c>
      <c r="AA169" s="115">
        <v>7708118</v>
      </c>
      <c r="AB169" s="115">
        <v>13761555</v>
      </c>
      <c r="AC169" s="115">
        <v>6059699</v>
      </c>
      <c r="AD169" s="115">
        <v>1222616</v>
      </c>
      <c r="AE169" s="115">
        <v>5558412</v>
      </c>
      <c r="AF169" s="115">
        <v>10284316</v>
      </c>
      <c r="AG169" s="115">
        <v>3290892</v>
      </c>
      <c r="AH169" s="115">
        <v>6532426</v>
      </c>
      <c r="AI169" s="115">
        <v>146273</v>
      </c>
      <c r="AJ169" s="116">
        <v>59305012</v>
      </c>
    </row>
    <row r="170" spans="15:36">
      <c r="X170" s="119"/>
      <c r="Y170" s="120" t="s">
        <v>292</v>
      </c>
      <c r="Z170" s="121">
        <v>20979583</v>
      </c>
      <c r="AA170" s="121">
        <v>45495682</v>
      </c>
      <c r="AB170" s="121">
        <v>145875250</v>
      </c>
      <c r="AC170" s="121">
        <v>67736542</v>
      </c>
      <c r="AD170" s="121">
        <v>18714437</v>
      </c>
      <c r="AE170" s="121">
        <v>85454413</v>
      </c>
      <c r="AF170" s="121">
        <v>47713008</v>
      </c>
      <c r="AG170" s="121">
        <v>21571813</v>
      </c>
      <c r="AH170" s="121">
        <v>47860405</v>
      </c>
      <c r="AI170" s="121">
        <v>2854093</v>
      </c>
      <c r="AJ170" s="122">
        <v>504255226</v>
      </c>
    </row>
    <row r="171" spans="15:36" ht="24">
      <c r="X171" s="109"/>
      <c r="Y171" s="110" t="s">
        <v>403</v>
      </c>
      <c r="Z171" s="111">
        <v>4742743</v>
      </c>
      <c r="AA171" s="111">
        <v>9515644</v>
      </c>
      <c r="AB171" s="111">
        <v>34384054</v>
      </c>
      <c r="AC171" s="111">
        <v>12408218</v>
      </c>
      <c r="AD171" s="111">
        <v>2753024</v>
      </c>
      <c r="AE171" s="111">
        <v>19384030</v>
      </c>
      <c r="AF171" s="111">
        <v>7092447</v>
      </c>
      <c r="AG171" s="111">
        <v>3727352</v>
      </c>
      <c r="AH171" s="111">
        <v>10594835</v>
      </c>
      <c r="AI171" s="111">
        <v>1147889</v>
      </c>
      <c r="AJ171" s="112">
        <v>105750236</v>
      </c>
    </row>
    <row r="172" spans="15:36" ht="22.5">
      <c r="X172" s="113"/>
      <c r="Y172" s="114" t="s">
        <v>405</v>
      </c>
      <c r="Z172" s="115">
        <v>11172835</v>
      </c>
      <c r="AA172" s="115">
        <v>28842850</v>
      </c>
      <c r="AB172" s="115">
        <v>97903349</v>
      </c>
      <c r="AC172" s="115">
        <v>52292276</v>
      </c>
      <c r="AD172" s="115">
        <v>13721762</v>
      </c>
      <c r="AE172" s="115">
        <v>62573948</v>
      </c>
      <c r="AF172" s="115">
        <v>27220137</v>
      </c>
      <c r="AG172" s="115">
        <v>12258917</v>
      </c>
      <c r="AH172" s="115">
        <v>27608250</v>
      </c>
      <c r="AI172" s="115">
        <v>1687971</v>
      </c>
      <c r="AJ172" s="116">
        <v>335282295</v>
      </c>
    </row>
    <row r="173" spans="15:36" ht="24">
      <c r="X173" s="123">
        <v>54</v>
      </c>
      <c r="Y173" s="114" t="s">
        <v>407</v>
      </c>
      <c r="Z173" s="115">
        <v>15915578</v>
      </c>
      <c r="AA173" s="115">
        <v>38358494</v>
      </c>
      <c r="AB173" s="115">
        <v>132287403</v>
      </c>
      <c r="AC173" s="115">
        <v>64700494</v>
      </c>
      <c r="AD173" s="115">
        <v>16474786</v>
      </c>
      <c r="AE173" s="115">
        <v>81957978</v>
      </c>
      <c r="AF173" s="115">
        <v>34312584</v>
      </c>
      <c r="AG173" s="115">
        <v>15986269</v>
      </c>
      <c r="AH173" s="115">
        <v>38203085</v>
      </c>
      <c r="AI173" s="115">
        <v>2835860</v>
      </c>
      <c r="AJ173" s="116">
        <v>441032531</v>
      </c>
    </row>
    <row r="174" spans="15:36" ht="22.5">
      <c r="X174" s="118" t="s">
        <v>438</v>
      </c>
      <c r="Y174" s="114" t="s">
        <v>409</v>
      </c>
      <c r="Z174" s="115">
        <v>1862248</v>
      </c>
      <c r="AA174" s="115">
        <v>1486353</v>
      </c>
      <c r="AB174" s="115">
        <v>6703414</v>
      </c>
      <c r="AC174" s="115">
        <v>175707</v>
      </c>
      <c r="AD174" s="115">
        <v>1689513</v>
      </c>
      <c r="AE174" s="115">
        <v>1899292</v>
      </c>
      <c r="AF174" s="115">
        <v>5261100</v>
      </c>
      <c r="AG174" s="115">
        <v>3760557</v>
      </c>
      <c r="AH174" s="115">
        <v>5674363</v>
      </c>
      <c r="AI174" s="115" t="s">
        <v>404</v>
      </c>
      <c r="AJ174" s="116">
        <v>28512547</v>
      </c>
    </row>
    <row r="175" spans="15:36">
      <c r="X175" s="113"/>
      <c r="Y175" s="114" t="s">
        <v>410</v>
      </c>
      <c r="Z175" s="115">
        <v>4668333</v>
      </c>
      <c r="AA175" s="115">
        <v>7303122</v>
      </c>
      <c r="AB175" s="115">
        <v>14450025</v>
      </c>
      <c r="AC175" s="115">
        <v>6118799</v>
      </c>
      <c r="AD175" s="115">
        <v>1202161</v>
      </c>
      <c r="AE175" s="115">
        <v>5419375</v>
      </c>
      <c r="AF175" s="115">
        <v>10333888</v>
      </c>
      <c r="AG175" s="115">
        <v>2979424</v>
      </c>
      <c r="AH175" s="115">
        <v>6926138</v>
      </c>
      <c r="AI175" s="115">
        <v>123575</v>
      </c>
      <c r="AJ175" s="116">
        <v>59524840</v>
      </c>
    </row>
    <row r="176" spans="15:36">
      <c r="X176" s="119"/>
      <c r="Y176" s="120" t="s">
        <v>292</v>
      </c>
      <c r="Z176" s="121">
        <v>22446159</v>
      </c>
      <c r="AA176" s="121">
        <v>47147969</v>
      </c>
      <c r="AB176" s="121">
        <v>153440842</v>
      </c>
      <c r="AC176" s="121">
        <v>70995000</v>
      </c>
      <c r="AD176" s="121">
        <v>19366460</v>
      </c>
      <c r="AE176" s="121">
        <v>89276645</v>
      </c>
      <c r="AF176" s="121">
        <v>49907572</v>
      </c>
      <c r="AG176" s="121">
        <v>22726250</v>
      </c>
      <c r="AH176" s="121">
        <v>50803586</v>
      </c>
      <c r="AI176" s="121">
        <v>2959435</v>
      </c>
      <c r="AJ176" s="122">
        <v>529069918</v>
      </c>
    </row>
    <row r="177" spans="24:36" ht="24">
      <c r="X177" s="109"/>
      <c r="Y177" s="110" t="s">
        <v>403</v>
      </c>
      <c r="Z177" s="111">
        <v>4834921</v>
      </c>
      <c r="AA177" s="111">
        <v>9539321</v>
      </c>
      <c r="AB177" s="111">
        <v>34302790</v>
      </c>
      <c r="AC177" s="111">
        <v>12347102</v>
      </c>
      <c r="AD177" s="111">
        <v>2758732</v>
      </c>
      <c r="AE177" s="111">
        <v>19130543</v>
      </c>
      <c r="AF177" s="111">
        <v>6918505</v>
      </c>
      <c r="AG177" s="111">
        <v>3695175</v>
      </c>
      <c r="AH177" s="111">
        <v>10572418</v>
      </c>
      <c r="AI177" s="111">
        <v>1171276</v>
      </c>
      <c r="AJ177" s="112">
        <v>105270783</v>
      </c>
    </row>
    <row r="178" spans="24:36" ht="22.5">
      <c r="X178" s="113"/>
      <c r="Y178" s="114" t="s">
        <v>405</v>
      </c>
      <c r="Z178" s="115">
        <v>11429675</v>
      </c>
      <c r="AA178" s="115">
        <v>28038587</v>
      </c>
      <c r="AB178" s="115">
        <v>96819716</v>
      </c>
      <c r="AC178" s="115">
        <v>51920682</v>
      </c>
      <c r="AD178" s="115">
        <v>13094355</v>
      </c>
      <c r="AE178" s="115">
        <v>62124533</v>
      </c>
      <c r="AF178" s="115">
        <v>26143436</v>
      </c>
      <c r="AG178" s="115">
        <v>12422942</v>
      </c>
      <c r="AH178" s="115">
        <v>27350297</v>
      </c>
      <c r="AI178" s="115">
        <v>1788739</v>
      </c>
      <c r="AJ178" s="116">
        <v>331132962</v>
      </c>
    </row>
    <row r="179" spans="24:36" ht="24">
      <c r="X179" s="123">
        <v>55</v>
      </c>
      <c r="Y179" s="114" t="s">
        <v>407</v>
      </c>
      <c r="Z179" s="115">
        <v>16264596</v>
      </c>
      <c r="AA179" s="115">
        <v>37577908</v>
      </c>
      <c r="AB179" s="115">
        <v>131122506</v>
      </c>
      <c r="AC179" s="115">
        <v>64267784</v>
      </c>
      <c r="AD179" s="115">
        <v>15853087</v>
      </c>
      <c r="AE179" s="115">
        <v>81255076</v>
      </c>
      <c r="AF179" s="115">
        <v>33061941</v>
      </c>
      <c r="AG179" s="115">
        <v>16118117</v>
      </c>
      <c r="AH179" s="115">
        <v>37922715</v>
      </c>
      <c r="AI179" s="115">
        <v>2960015</v>
      </c>
      <c r="AJ179" s="116">
        <v>436403745</v>
      </c>
    </row>
    <row r="180" spans="24:36" ht="22.5">
      <c r="X180" s="118" t="s">
        <v>439</v>
      </c>
      <c r="Y180" s="114" t="s">
        <v>409</v>
      </c>
      <c r="Z180" s="115">
        <v>1822567</v>
      </c>
      <c r="AA180" s="115">
        <v>1472240</v>
      </c>
      <c r="AB180" s="115">
        <v>6398703</v>
      </c>
      <c r="AC180" s="115">
        <v>149119</v>
      </c>
      <c r="AD180" s="115">
        <v>1619551</v>
      </c>
      <c r="AE180" s="115">
        <v>1887815</v>
      </c>
      <c r="AF180" s="115">
        <v>5171867</v>
      </c>
      <c r="AG180" s="115">
        <v>3885397</v>
      </c>
      <c r="AH180" s="115">
        <v>5441845</v>
      </c>
      <c r="AI180" s="115" t="s">
        <v>404</v>
      </c>
      <c r="AJ180" s="116">
        <v>27849104</v>
      </c>
    </row>
    <row r="181" spans="24:36">
      <c r="X181" s="113"/>
      <c r="Y181" s="114" t="s">
        <v>410</v>
      </c>
      <c r="Z181" s="115">
        <v>4141692</v>
      </c>
      <c r="AA181" s="115">
        <v>6615075</v>
      </c>
      <c r="AB181" s="115">
        <v>14211445</v>
      </c>
      <c r="AC181" s="115">
        <v>5699044</v>
      </c>
      <c r="AD181" s="115">
        <v>1042967</v>
      </c>
      <c r="AE181" s="115">
        <v>5057191</v>
      </c>
      <c r="AF181" s="115">
        <v>9341367</v>
      </c>
      <c r="AG181" s="115">
        <v>2772590</v>
      </c>
      <c r="AH181" s="115">
        <v>6990595</v>
      </c>
      <c r="AI181" s="115">
        <v>125825</v>
      </c>
      <c r="AJ181" s="116">
        <v>55997791</v>
      </c>
    </row>
    <row r="182" spans="24:36">
      <c r="X182" s="119"/>
      <c r="Y182" s="120" t="s">
        <v>292</v>
      </c>
      <c r="Z182" s="121">
        <v>22228855</v>
      </c>
      <c r="AA182" s="121">
        <v>45665223</v>
      </c>
      <c r="AB182" s="121">
        <v>151732654</v>
      </c>
      <c r="AC182" s="121">
        <v>70115947</v>
      </c>
      <c r="AD182" s="121">
        <v>18515605</v>
      </c>
      <c r="AE182" s="121">
        <v>88200082</v>
      </c>
      <c r="AF182" s="121">
        <v>47575175</v>
      </c>
      <c r="AG182" s="121">
        <v>22776104</v>
      </c>
      <c r="AH182" s="121">
        <v>50355155</v>
      </c>
      <c r="AI182" s="121">
        <v>3085840</v>
      </c>
      <c r="AJ182" s="122">
        <v>520250640</v>
      </c>
    </row>
    <row r="183" spans="24:36" ht="24">
      <c r="X183" s="109"/>
      <c r="Y183" s="110" t="s">
        <v>403</v>
      </c>
      <c r="Z183" s="111">
        <v>5021597</v>
      </c>
      <c r="AA183" s="111">
        <v>9923451</v>
      </c>
      <c r="AB183" s="111">
        <v>35899467</v>
      </c>
      <c r="AC183" s="111">
        <v>12914018</v>
      </c>
      <c r="AD183" s="111">
        <v>2888846</v>
      </c>
      <c r="AE183" s="111">
        <v>20164518</v>
      </c>
      <c r="AF183" s="111">
        <v>7278919</v>
      </c>
      <c r="AG183" s="111">
        <v>3868054</v>
      </c>
      <c r="AH183" s="111">
        <v>11184954</v>
      </c>
      <c r="AI183" s="111">
        <v>1151470</v>
      </c>
      <c r="AJ183" s="112">
        <v>110295294</v>
      </c>
    </row>
    <row r="184" spans="24:36" ht="22.5">
      <c r="X184" s="113"/>
      <c r="Y184" s="114" t="s">
        <v>405</v>
      </c>
      <c r="Z184" s="115">
        <v>11372268</v>
      </c>
      <c r="AA184" s="115">
        <v>27789679</v>
      </c>
      <c r="AB184" s="115">
        <v>100159973</v>
      </c>
      <c r="AC184" s="115">
        <v>52619730</v>
      </c>
      <c r="AD184" s="115">
        <v>13051356</v>
      </c>
      <c r="AE184" s="115">
        <v>63022601</v>
      </c>
      <c r="AF184" s="115">
        <v>25920810</v>
      </c>
      <c r="AG184" s="115">
        <v>12415966</v>
      </c>
      <c r="AH184" s="115">
        <v>28034978</v>
      </c>
      <c r="AI184" s="115">
        <v>1764372</v>
      </c>
      <c r="AJ184" s="116">
        <v>336151733</v>
      </c>
    </row>
    <row r="185" spans="24:36" ht="24">
      <c r="X185" s="123">
        <v>56</v>
      </c>
      <c r="Y185" s="114" t="s">
        <v>407</v>
      </c>
      <c r="Z185" s="115">
        <v>16393865</v>
      </c>
      <c r="AA185" s="115">
        <v>37713130</v>
      </c>
      <c r="AB185" s="115">
        <v>136059440</v>
      </c>
      <c r="AC185" s="115">
        <v>65533748</v>
      </c>
      <c r="AD185" s="115">
        <v>15940202</v>
      </c>
      <c r="AE185" s="115">
        <v>83187119</v>
      </c>
      <c r="AF185" s="115">
        <v>33199729</v>
      </c>
      <c r="AG185" s="115">
        <v>16284020</v>
      </c>
      <c r="AH185" s="115">
        <v>39219932</v>
      </c>
      <c r="AI185" s="115">
        <v>2915842</v>
      </c>
      <c r="AJ185" s="116">
        <v>446447027</v>
      </c>
    </row>
    <row r="186" spans="24:36" ht="22.5">
      <c r="X186" s="118" t="s">
        <v>440</v>
      </c>
      <c r="Y186" s="114" t="s">
        <v>409</v>
      </c>
      <c r="Z186" s="115">
        <v>1218938</v>
      </c>
      <c r="AA186" s="115">
        <v>1429593</v>
      </c>
      <c r="AB186" s="115">
        <v>5429631</v>
      </c>
      <c r="AC186" s="115">
        <v>131719</v>
      </c>
      <c r="AD186" s="115">
        <v>767919</v>
      </c>
      <c r="AE186" s="115">
        <v>1876414</v>
      </c>
      <c r="AF186" s="115">
        <v>5108790</v>
      </c>
      <c r="AG186" s="115">
        <v>2946618</v>
      </c>
      <c r="AH186" s="115">
        <v>5203763</v>
      </c>
      <c r="AI186" s="115" t="s">
        <v>404</v>
      </c>
      <c r="AJ186" s="116">
        <v>24113385</v>
      </c>
    </row>
    <row r="187" spans="24:36">
      <c r="X187" s="113"/>
      <c r="Y187" s="114" t="s">
        <v>410</v>
      </c>
      <c r="Z187" s="115">
        <v>3797542</v>
      </c>
      <c r="AA187" s="115">
        <v>4794935</v>
      </c>
      <c r="AB187" s="115">
        <v>14129503</v>
      </c>
      <c r="AC187" s="115">
        <v>5489804</v>
      </c>
      <c r="AD187" s="115">
        <v>977708</v>
      </c>
      <c r="AE187" s="115">
        <v>5038111</v>
      </c>
      <c r="AF187" s="115">
        <v>8943337</v>
      </c>
      <c r="AG187" s="115">
        <v>2637474</v>
      </c>
      <c r="AH187" s="115">
        <v>6180701</v>
      </c>
      <c r="AI187" s="115">
        <v>111888</v>
      </c>
      <c r="AJ187" s="116">
        <v>52101003</v>
      </c>
    </row>
    <row r="188" spans="24:36">
      <c r="X188" s="119"/>
      <c r="Y188" s="120" t="s">
        <v>292</v>
      </c>
      <c r="Z188" s="121">
        <v>21410345</v>
      </c>
      <c r="AA188" s="121">
        <v>43937658</v>
      </c>
      <c r="AB188" s="121">
        <v>155618574</v>
      </c>
      <c r="AC188" s="121">
        <v>71155271</v>
      </c>
      <c r="AD188" s="121">
        <v>17685829</v>
      </c>
      <c r="AE188" s="121">
        <v>90101644</v>
      </c>
      <c r="AF188" s="121">
        <v>47251856</v>
      </c>
      <c r="AG188" s="121">
        <v>21868112</v>
      </c>
      <c r="AH188" s="121">
        <v>50604396</v>
      </c>
      <c r="AI188" s="121">
        <v>3027730</v>
      </c>
      <c r="AJ188" s="122">
        <v>522661415</v>
      </c>
    </row>
    <row r="189" spans="24:36" ht="24">
      <c r="X189" s="109"/>
      <c r="Y189" s="110" t="s">
        <v>403</v>
      </c>
      <c r="Z189" s="111">
        <v>5108684</v>
      </c>
      <c r="AA189" s="111">
        <v>10211316</v>
      </c>
      <c r="AB189" s="111">
        <v>37004642</v>
      </c>
      <c r="AC189" s="111">
        <v>13308944</v>
      </c>
      <c r="AD189" s="111">
        <v>2938165</v>
      </c>
      <c r="AE189" s="111">
        <v>20312218</v>
      </c>
      <c r="AF189" s="111">
        <v>7381223</v>
      </c>
      <c r="AG189" s="111">
        <v>3953340</v>
      </c>
      <c r="AH189" s="111">
        <v>11372009</v>
      </c>
      <c r="AI189" s="111">
        <v>1197747</v>
      </c>
      <c r="AJ189" s="112">
        <v>112788288</v>
      </c>
    </row>
    <row r="190" spans="24:36" ht="22.5">
      <c r="X190" s="113"/>
      <c r="Y190" s="114" t="s">
        <v>405</v>
      </c>
      <c r="Z190" s="115">
        <v>11274674</v>
      </c>
      <c r="AA190" s="115">
        <v>28199134</v>
      </c>
      <c r="AB190" s="115">
        <v>102550709</v>
      </c>
      <c r="AC190" s="115">
        <v>52390358</v>
      </c>
      <c r="AD190" s="115">
        <v>12979871</v>
      </c>
      <c r="AE190" s="115">
        <v>63905393</v>
      </c>
      <c r="AF190" s="115">
        <v>25717523</v>
      </c>
      <c r="AG190" s="115">
        <v>12195545</v>
      </c>
      <c r="AH190" s="115">
        <v>28292730</v>
      </c>
      <c r="AI190" s="115">
        <v>1879714</v>
      </c>
      <c r="AJ190" s="116">
        <v>339385651</v>
      </c>
    </row>
    <row r="191" spans="24:36" ht="24">
      <c r="X191" s="123">
        <v>57</v>
      </c>
      <c r="Y191" s="114" t="s">
        <v>407</v>
      </c>
      <c r="Z191" s="115">
        <v>16383358</v>
      </c>
      <c r="AA191" s="115">
        <v>38410450</v>
      </c>
      <c r="AB191" s="115">
        <v>139555351</v>
      </c>
      <c r="AC191" s="115">
        <v>65699302</v>
      </c>
      <c r="AD191" s="115">
        <v>15918036</v>
      </c>
      <c r="AE191" s="115">
        <v>84217611</v>
      </c>
      <c r="AF191" s="115">
        <v>33098746</v>
      </c>
      <c r="AG191" s="115">
        <v>16148885</v>
      </c>
      <c r="AH191" s="115">
        <v>39664739</v>
      </c>
      <c r="AI191" s="115">
        <v>3077461</v>
      </c>
      <c r="AJ191" s="116">
        <v>452173939</v>
      </c>
    </row>
    <row r="192" spans="24:36" ht="22.5">
      <c r="X192" s="118" t="s">
        <v>441</v>
      </c>
      <c r="Y192" s="114" t="s">
        <v>409</v>
      </c>
      <c r="Z192" s="115">
        <v>332463</v>
      </c>
      <c r="AA192" s="115">
        <v>262920</v>
      </c>
      <c r="AB192" s="115">
        <v>4900401</v>
      </c>
      <c r="AC192" s="115">
        <v>89709</v>
      </c>
      <c r="AD192" s="115">
        <v>174943</v>
      </c>
      <c r="AE192" s="115">
        <v>1801667</v>
      </c>
      <c r="AF192" s="115">
        <v>5049420</v>
      </c>
      <c r="AG192" s="115">
        <v>1576491</v>
      </c>
      <c r="AH192" s="115">
        <v>5076101</v>
      </c>
      <c r="AI192" s="115" t="s">
        <v>404</v>
      </c>
      <c r="AJ192" s="116">
        <v>19264115</v>
      </c>
    </row>
    <row r="193" spans="24:36">
      <c r="X193" s="113"/>
      <c r="Y193" s="114" t="s">
        <v>410</v>
      </c>
      <c r="Z193" s="115">
        <v>3902652</v>
      </c>
      <c r="AA193" s="115">
        <v>4193049</v>
      </c>
      <c r="AB193" s="115">
        <v>13567589</v>
      </c>
      <c r="AC193" s="115">
        <v>5786972</v>
      </c>
      <c r="AD193" s="115">
        <v>911136</v>
      </c>
      <c r="AE193" s="115">
        <v>4504685</v>
      </c>
      <c r="AF193" s="115">
        <v>8765967</v>
      </c>
      <c r="AG193" s="115">
        <v>2565550</v>
      </c>
      <c r="AH193" s="115">
        <v>5998924</v>
      </c>
      <c r="AI193" s="115">
        <v>96597</v>
      </c>
      <c r="AJ193" s="116">
        <v>50293121</v>
      </c>
    </row>
    <row r="194" spans="24:36">
      <c r="X194" s="119"/>
      <c r="Y194" s="120" t="s">
        <v>292</v>
      </c>
      <c r="Z194" s="121">
        <v>20618473</v>
      </c>
      <c r="AA194" s="121">
        <v>42866419</v>
      </c>
      <c r="AB194" s="121">
        <v>158023341</v>
      </c>
      <c r="AC194" s="121">
        <v>71575983</v>
      </c>
      <c r="AD194" s="121">
        <v>17004115</v>
      </c>
      <c r="AE194" s="121">
        <v>90523963</v>
      </c>
      <c r="AF194" s="121">
        <v>46914133</v>
      </c>
      <c r="AG194" s="121">
        <v>20290926</v>
      </c>
      <c r="AH194" s="121">
        <v>50739764</v>
      </c>
      <c r="AI194" s="121">
        <v>3174058</v>
      </c>
      <c r="AJ194" s="122">
        <v>521731175</v>
      </c>
    </row>
    <row r="195" spans="24:36" ht="24">
      <c r="X195" s="109"/>
      <c r="Y195" s="110" t="s">
        <v>403</v>
      </c>
      <c r="Z195" s="111">
        <v>5336507</v>
      </c>
      <c r="AA195" s="111">
        <v>10787596</v>
      </c>
      <c r="AB195" s="111">
        <v>39912113</v>
      </c>
      <c r="AC195" s="111">
        <v>14513155</v>
      </c>
      <c r="AD195" s="111">
        <v>3172673</v>
      </c>
      <c r="AE195" s="111">
        <v>22563383</v>
      </c>
      <c r="AF195" s="111">
        <v>7993964</v>
      </c>
      <c r="AG195" s="111">
        <v>4325569</v>
      </c>
      <c r="AH195" s="111">
        <v>12309412</v>
      </c>
      <c r="AI195" s="111">
        <v>1302602</v>
      </c>
      <c r="AJ195" s="112">
        <v>122216974</v>
      </c>
    </row>
    <row r="196" spans="24:36" ht="22.5">
      <c r="X196" s="113"/>
      <c r="Y196" s="114" t="s">
        <v>405</v>
      </c>
      <c r="Z196" s="115">
        <v>11510099</v>
      </c>
      <c r="AA196" s="115">
        <v>29254635</v>
      </c>
      <c r="AB196" s="115">
        <v>109378033</v>
      </c>
      <c r="AC196" s="115">
        <v>55923147</v>
      </c>
      <c r="AD196" s="115">
        <v>13550178</v>
      </c>
      <c r="AE196" s="115">
        <v>68344746</v>
      </c>
      <c r="AF196" s="115">
        <v>26433254</v>
      </c>
      <c r="AG196" s="115">
        <v>12503636</v>
      </c>
      <c r="AH196" s="115">
        <v>29652639</v>
      </c>
      <c r="AI196" s="115">
        <v>2058110</v>
      </c>
      <c r="AJ196" s="116">
        <v>358608477</v>
      </c>
    </row>
    <row r="197" spans="24:36" ht="24">
      <c r="X197" s="123">
        <v>58</v>
      </c>
      <c r="Y197" s="114" t="s">
        <v>407</v>
      </c>
      <c r="Z197" s="115">
        <v>16846606</v>
      </c>
      <c r="AA197" s="115">
        <v>40042231</v>
      </c>
      <c r="AB197" s="115">
        <v>149290146</v>
      </c>
      <c r="AC197" s="115">
        <v>70436302</v>
      </c>
      <c r="AD197" s="115">
        <v>16722851</v>
      </c>
      <c r="AE197" s="115">
        <v>90908129</v>
      </c>
      <c r="AF197" s="115">
        <v>34427218</v>
      </c>
      <c r="AG197" s="115">
        <v>16829205</v>
      </c>
      <c r="AH197" s="115">
        <v>41962051</v>
      </c>
      <c r="AI197" s="115">
        <v>3360712</v>
      </c>
      <c r="AJ197" s="116">
        <v>480825451</v>
      </c>
    </row>
    <row r="198" spans="24:36" ht="22.5">
      <c r="X198" s="118" t="s">
        <v>442</v>
      </c>
      <c r="Y198" s="114" t="s">
        <v>409</v>
      </c>
      <c r="Z198" s="115">
        <v>264992</v>
      </c>
      <c r="AA198" s="115">
        <v>172931</v>
      </c>
      <c r="AB198" s="115">
        <v>4988568</v>
      </c>
      <c r="AC198" s="115">
        <v>83562</v>
      </c>
      <c r="AD198" s="115">
        <v>182089</v>
      </c>
      <c r="AE198" s="115">
        <v>1735965</v>
      </c>
      <c r="AF198" s="115">
        <v>5098921</v>
      </c>
      <c r="AG198" s="115">
        <v>1297294</v>
      </c>
      <c r="AH198" s="115">
        <v>5140355</v>
      </c>
      <c r="AI198" s="115" t="s">
        <v>404</v>
      </c>
      <c r="AJ198" s="116">
        <v>18964677</v>
      </c>
    </row>
    <row r="199" spans="24:36">
      <c r="X199" s="113"/>
      <c r="Y199" s="114" t="s">
        <v>410</v>
      </c>
      <c r="Z199" s="115">
        <v>3858808</v>
      </c>
      <c r="AA199" s="115">
        <v>4433160</v>
      </c>
      <c r="AB199" s="115">
        <v>14757640</v>
      </c>
      <c r="AC199" s="115">
        <v>5932171</v>
      </c>
      <c r="AD199" s="115">
        <v>853506</v>
      </c>
      <c r="AE199" s="115">
        <v>4522149</v>
      </c>
      <c r="AF199" s="115">
        <v>9451019</v>
      </c>
      <c r="AG199" s="115">
        <v>2847869</v>
      </c>
      <c r="AH199" s="115">
        <v>6511780</v>
      </c>
      <c r="AI199" s="115">
        <v>94131</v>
      </c>
      <c r="AJ199" s="116">
        <v>53262233</v>
      </c>
    </row>
    <row r="200" spans="24:36">
      <c r="X200" s="119"/>
      <c r="Y200" s="120" t="s">
        <v>292</v>
      </c>
      <c r="Z200" s="121">
        <v>20970406</v>
      </c>
      <c r="AA200" s="121">
        <v>44648322</v>
      </c>
      <c r="AB200" s="121">
        <v>169036354</v>
      </c>
      <c r="AC200" s="121">
        <v>76452035</v>
      </c>
      <c r="AD200" s="121">
        <v>17758446</v>
      </c>
      <c r="AE200" s="121">
        <v>97166243</v>
      </c>
      <c r="AF200" s="121">
        <v>48977158</v>
      </c>
      <c r="AG200" s="121">
        <v>20974368</v>
      </c>
      <c r="AH200" s="121">
        <v>53614186</v>
      </c>
      <c r="AI200" s="121">
        <v>3454843</v>
      </c>
      <c r="AJ200" s="122">
        <v>553052361</v>
      </c>
    </row>
    <row r="201" spans="24:36" ht="24">
      <c r="X201" s="109"/>
      <c r="Y201" s="110" t="s">
        <v>403</v>
      </c>
      <c r="Z201" s="111">
        <v>5527740</v>
      </c>
      <c r="AA201" s="111">
        <v>11350842</v>
      </c>
      <c r="AB201" s="111">
        <v>42122263</v>
      </c>
      <c r="AC201" s="111">
        <v>15163572</v>
      </c>
      <c r="AD201" s="111">
        <v>3312095</v>
      </c>
      <c r="AE201" s="111">
        <v>23319962</v>
      </c>
      <c r="AF201" s="111">
        <v>8301488</v>
      </c>
      <c r="AG201" s="111">
        <v>4448247</v>
      </c>
      <c r="AH201" s="111">
        <v>12642199</v>
      </c>
      <c r="AI201" s="111">
        <v>1321262</v>
      </c>
      <c r="AJ201" s="112">
        <v>127509670</v>
      </c>
    </row>
    <row r="202" spans="24:36" ht="22.5">
      <c r="X202" s="113"/>
      <c r="Y202" s="114" t="s">
        <v>405</v>
      </c>
      <c r="Z202" s="115">
        <v>11733405</v>
      </c>
      <c r="AA202" s="115">
        <v>31006095</v>
      </c>
      <c r="AB202" s="115">
        <v>116200481</v>
      </c>
      <c r="AC202" s="115">
        <v>59153937</v>
      </c>
      <c r="AD202" s="115">
        <v>14233226</v>
      </c>
      <c r="AE202" s="115">
        <v>71288388</v>
      </c>
      <c r="AF202" s="115">
        <v>27413618</v>
      </c>
      <c r="AG202" s="115">
        <v>12917051</v>
      </c>
      <c r="AH202" s="115">
        <v>30745789</v>
      </c>
      <c r="AI202" s="115">
        <v>2123045</v>
      </c>
      <c r="AJ202" s="116">
        <v>376815035</v>
      </c>
    </row>
    <row r="203" spans="24:36" ht="24">
      <c r="X203" s="123">
        <v>59</v>
      </c>
      <c r="Y203" s="114" t="s">
        <v>407</v>
      </c>
      <c r="Z203" s="115">
        <v>17261145</v>
      </c>
      <c r="AA203" s="115">
        <v>42356937</v>
      </c>
      <c r="AB203" s="115">
        <v>158322744</v>
      </c>
      <c r="AC203" s="115">
        <v>74317509</v>
      </c>
      <c r="AD203" s="115">
        <v>17545321</v>
      </c>
      <c r="AE203" s="115">
        <v>94608350</v>
      </c>
      <c r="AF203" s="115">
        <v>35715106</v>
      </c>
      <c r="AG203" s="115">
        <v>17365298</v>
      </c>
      <c r="AH203" s="115">
        <v>43387988</v>
      </c>
      <c r="AI203" s="115">
        <v>3444307</v>
      </c>
      <c r="AJ203" s="116">
        <v>504324705</v>
      </c>
    </row>
    <row r="204" spans="24:36" ht="22.5">
      <c r="X204" s="118" t="s">
        <v>443</v>
      </c>
      <c r="Y204" s="114" t="s">
        <v>409</v>
      </c>
      <c r="Z204" s="115">
        <v>245701</v>
      </c>
      <c r="AA204" s="115">
        <v>170879</v>
      </c>
      <c r="AB204" s="115">
        <v>5340036</v>
      </c>
      <c r="AC204" s="115">
        <v>149554</v>
      </c>
      <c r="AD204" s="115">
        <v>576924</v>
      </c>
      <c r="AE204" s="115">
        <v>1795314</v>
      </c>
      <c r="AF204" s="115">
        <v>5210684</v>
      </c>
      <c r="AG204" s="115">
        <v>1382499</v>
      </c>
      <c r="AH204" s="115">
        <v>5325000</v>
      </c>
      <c r="AI204" s="115" t="s">
        <v>404</v>
      </c>
      <c r="AJ204" s="116">
        <v>20196591</v>
      </c>
    </row>
    <row r="205" spans="24:36">
      <c r="X205" s="113"/>
      <c r="Y205" s="114" t="s">
        <v>410</v>
      </c>
      <c r="Z205" s="115">
        <v>3890899</v>
      </c>
      <c r="AA205" s="115">
        <v>4549858</v>
      </c>
      <c r="AB205" s="115">
        <v>15964381</v>
      </c>
      <c r="AC205" s="115">
        <v>6015396</v>
      </c>
      <c r="AD205" s="115">
        <v>859339</v>
      </c>
      <c r="AE205" s="115">
        <v>4984214</v>
      </c>
      <c r="AF205" s="115">
        <v>10010633</v>
      </c>
      <c r="AG205" s="115">
        <v>2965394</v>
      </c>
      <c r="AH205" s="115">
        <v>6893479</v>
      </c>
      <c r="AI205" s="115">
        <v>94825</v>
      </c>
      <c r="AJ205" s="116">
        <v>56228418</v>
      </c>
    </row>
    <row r="206" spans="24:36">
      <c r="X206" s="119"/>
      <c r="Y206" s="120" t="s">
        <v>292</v>
      </c>
      <c r="Z206" s="121">
        <v>21397745</v>
      </c>
      <c r="AA206" s="121">
        <v>47077674</v>
      </c>
      <c r="AB206" s="121">
        <v>179627161</v>
      </c>
      <c r="AC206" s="121">
        <v>80482459</v>
      </c>
      <c r="AD206" s="121">
        <v>18981584</v>
      </c>
      <c r="AE206" s="121">
        <v>101387878</v>
      </c>
      <c r="AF206" s="121">
        <v>50936423</v>
      </c>
      <c r="AG206" s="121">
        <v>21713191</v>
      </c>
      <c r="AH206" s="121">
        <v>55606467</v>
      </c>
      <c r="AI206" s="121">
        <v>3539132</v>
      </c>
      <c r="AJ206" s="122">
        <v>580749714</v>
      </c>
    </row>
    <row r="207" spans="24:36" ht="24">
      <c r="X207" s="109"/>
      <c r="Y207" s="110" t="s">
        <v>403</v>
      </c>
      <c r="Z207" s="111">
        <v>5666652</v>
      </c>
      <c r="AA207" s="111">
        <v>11727721</v>
      </c>
      <c r="AB207" s="111">
        <v>44068983</v>
      </c>
      <c r="AC207" s="111">
        <v>15926920</v>
      </c>
      <c r="AD207" s="111">
        <v>3493358</v>
      </c>
      <c r="AE207" s="111">
        <v>24478187</v>
      </c>
      <c r="AF207" s="111">
        <v>8665359</v>
      </c>
      <c r="AG207" s="111">
        <v>4658073</v>
      </c>
      <c r="AH207" s="111">
        <v>13261093</v>
      </c>
      <c r="AI207" s="111">
        <v>1356375</v>
      </c>
      <c r="AJ207" s="112">
        <v>133302721</v>
      </c>
    </row>
    <row r="208" spans="24:36" ht="22.5">
      <c r="X208" s="113"/>
      <c r="Y208" s="114" t="s">
        <v>405</v>
      </c>
      <c r="Z208" s="115">
        <v>11956747</v>
      </c>
      <c r="AA208" s="115">
        <v>31934580</v>
      </c>
      <c r="AB208" s="115">
        <v>121182219</v>
      </c>
      <c r="AC208" s="115">
        <v>61395172</v>
      </c>
      <c r="AD208" s="115">
        <v>14526413</v>
      </c>
      <c r="AE208" s="115">
        <v>73309494</v>
      </c>
      <c r="AF208" s="115">
        <v>27539660</v>
      </c>
      <c r="AG208" s="115">
        <v>13203621</v>
      </c>
      <c r="AH208" s="115">
        <v>31345785</v>
      </c>
      <c r="AI208" s="115">
        <v>2198229</v>
      </c>
      <c r="AJ208" s="116">
        <v>388591920</v>
      </c>
    </row>
    <row r="209" spans="24:36" ht="24">
      <c r="X209" s="123">
        <v>60</v>
      </c>
      <c r="Y209" s="114" t="s">
        <v>407</v>
      </c>
      <c r="Z209" s="115">
        <v>17623399</v>
      </c>
      <c r="AA209" s="115">
        <v>43662301</v>
      </c>
      <c r="AB209" s="115">
        <v>165251202</v>
      </c>
      <c r="AC209" s="115">
        <v>77322092</v>
      </c>
      <c r="AD209" s="115">
        <v>18019771</v>
      </c>
      <c r="AE209" s="115">
        <v>97787681</v>
      </c>
      <c r="AF209" s="115">
        <v>36205019</v>
      </c>
      <c r="AG209" s="115">
        <v>17861694</v>
      </c>
      <c r="AH209" s="115">
        <v>44606878</v>
      </c>
      <c r="AI209" s="115">
        <v>3554604</v>
      </c>
      <c r="AJ209" s="116">
        <v>521894641</v>
      </c>
    </row>
    <row r="210" spans="24:36" ht="22.5">
      <c r="X210" s="118" t="s">
        <v>444</v>
      </c>
      <c r="Y210" s="114" t="s">
        <v>409</v>
      </c>
      <c r="Z210" s="115">
        <v>105726</v>
      </c>
      <c r="AA210" s="115">
        <v>176425</v>
      </c>
      <c r="AB210" s="115">
        <v>5357193</v>
      </c>
      <c r="AC210" s="115">
        <v>59226</v>
      </c>
      <c r="AD210" s="115">
        <v>613950</v>
      </c>
      <c r="AE210" s="115">
        <v>1622013</v>
      </c>
      <c r="AF210" s="115">
        <v>5102922</v>
      </c>
      <c r="AG210" s="115">
        <v>1197632</v>
      </c>
      <c r="AH210" s="115">
        <v>5264046</v>
      </c>
      <c r="AI210" s="115" t="s">
        <v>404</v>
      </c>
      <c r="AJ210" s="116">
        <v>19499133</v>
      </c>
    </row>
    <row r="211" spans="24:36">
      <c r="X211" s="113"/>
      <c r="Y211" s="114" t="s">
        <v>410</v>
      </c>
      <c r="Z211" s="115">
        <v>3969506</v>
      </c>
      <c r="AA211" s="115">
        <v>4624960</v>
      </c>
      <c r="AB211" s="115">
        <v>16329170</v>
      </c>
      <c r="AC211" s="115">
        <v>6681298</v>
      </c>
      <c r="AD211" s="115">
        <v>910889</v>
      </c>
      <c r="AE211" s="115">
        <v>5308681</v>
      </c>
      <c r="AF211" s="115">
        <v>10282058</v>
      </c>
      <c r="AG211" s="115">
        <v>3151023</v>
      </c>
      <c r="AH211" s="115">
        <v>6545374</v>
      </c>
      <c r="AI211" s="115">
        <v>109430</v>
      </c>
      <c r="AJ211" s="116">
        <v>57912389</v>
      </c>
    </row>
    <row r="212" spans="24:36">
      <c r="X212" s="119"/>
      <c r="Y212" s="120" t="s">
        <v>292</v>
      </c>
      <c r="Z212" s="121">
        <v>21698631</v>
      </c>
      <c r="AA212" s="121">
        <v>48463686</v>
      </c>
      <c r="AB212" s="121">
        <v>186937565</v>
      </c>
      <c r="AC212" s="121">
        <v>84062616</v>
      </c>
      <c r="AD212" s="121">
        <v>19544610</v>
      </c>
      <c r="AE212" s="121">
        <v>104718375</v>
      </c>
      <c r="AF212" s="121">
        <v>51589999</v>
      </c>
      <c r="AG212" s="121">
        <v>22210409</v>
      </c>
      <c r="AH212" s="121">
        <v>56416298</v>
      </c>
      <c r="AI212" s="121">
        <v>3664034</v>
      </c>
      <c r="AJ212" s="122">
        <v>599306223</v>
      </c>
    </row>
    <row r="213" spans="24:36" ht="24">
      <c r="X213" s="109"/>
      <c r="Y213" s="110" t="s">
        <v>403</v>
      </c>
      <c r="Z213" s="111">
        <v>5855117</v>
      </c>
      <c r="AA213" s="111">
        <v>12088787</v>
      </c>
      <c r="AB213" s="111">
        <v>45256956</v>
      </c>
      <c r="AC213" s="111">
        <v>16368814</v>
      </c>
      <c r="AD213" s="111">
        <v>3533215</v>
      </c>
      <c r="AE213" s="111">
        <v>24868653</v>
      </c>
      <c r="AF213" s="111">
        <v>8835580</v>
      </c>
      <c r="AG213" s="111">
        <v>4770697</v>
      </c>
      <c r="AH213" s="111">
        <v>13528443</v>
      </c>
      <c r="AI213" s="111">
        <v>1414492</v>
      </c>
      <c r="AJ213" s="112">
        <v>136520754</v>
      </c>
    </row>
    <row r="214" spans="24:36" ht="22.5">
      <c r="X214" s="113"/>
      <c r="Y214" s="114" t="s">
        <v>405</v>
      </c>
      <c r="Z214" s="115">
        <v>11186540</v>
      </c>
      <c r="AA214" s="115">
        <v>31166529</v>
      </c>
      <c r="AB214" s="115">
        <v>122839763</v>
      </c>
      <c r="AC214" s="115">
        <v>61468812</v>
      </c>
      <c r="AD214" s="115">
        <v>13979538</v>
      </c>
      <c r="AE214" s="115">
        <v>72079545</v>
      </c>
      <c r="AF214" s="115">
        <v>26160648</v>
      </c>
      <c r="AG214" s="115">
        <v>11797708</v>
      </c>
      <c r="AH214" s="115">
        <v>30288064</v>
      </c>
      <c r="AI214" s="115">
        <v>2268607</v>
      </c>
      <c r="AJ214" s="116">
        <v>383235754</v>
      </c>
    </row>
    <row r="215" spans="24:36" ht="24">
      <c r="X215" s="123">
        <v>61</v>
      </c>
      <c r="Y215" s="114" t="s">
        <v>407</v>
      </c>
      <c r="Z215" s="115">
        <v>17041657</v>
      </c>
      <c r="AA215" s="115">
        <v>43255316</v>
      </c>
      <c r="AB215" s="115">
        <v>168096719</v>
      </c>
      <c r="AC215" s="115">
        <v>77837626</v>
      </c>
      <c r="AD215" s="115">
        <v>17512753</v>
      </c>
      <c r="AE215" s="115">
        <v>96948198</v>
      </c>
      <c r="AF215" s="115">
        <v>34996228</v>
      </c>
      <c r="AG215" s="115">
        <v>16568405</v>
      </c>
      <c r="AH215" s="115">
        <v>43816507</v>
      </c>
      <c r="AI215" s="115">
        <v>3683099</v>
      </c>
      <c r="AJ215" s="116">
        <v>519756508</v>
      </c>
    </row>
    <row r="216" spans="24:36" ht="22.5">
      <c r="X216" s="118" t="s">
        <v>445</v>
      </c>
      <c r="Y216" s="114" t="s">
        <v>409</v>
      </c>
      <c r="Z216" s="115">
        <v>75735</v>
      </c>
      <c r="AA216" s="115">
        <v>170588</v>
      </c>
      <c r="AB216" s="115">
        <v>4874412</v>
      </c>
      <c r="AC216" s="115">
        <v>68622</v>
      </c>
      <c r="AD216" s="115">
        <v>247500</v>
      </c>
      <c r="AE216" s="115">
        <v>1533140</v>
      </c>
      <c r="AF216" s="115">
        <v>4781451</v>
      </c>
      <c r="AG216" s="115">
        <v>1210247</v>
      </c>
      <c r="AH216" s="115">
        <v>5020917</v>
      </c>
      <c r="AI216" s="115" t="s">
        <v>404</v>
      </c>
      <c r="AJ216" s="116">
        <v>17982612</v>
      </c>
    </row>
    <row r="217" spans="24:36">
      <c r="X217" s="113"/>
      <c r="Y217" s="114" t="s">
        <v>410</v>
      </c>
      <c r="Z217" s="115">
        <v>4896087</v>
      </c>
      <c r="AA217" s="115">
        <v>5206177</v>
      </c>
      <c r="AB217" s="115">
        <v>17470029</v>
      </c>
      <c r="AC217" s="115">
        <v>7121033</v>
      </c>
      <c r="AD217" s="115">
        <v>946703</v>
      </c>
      <c r="AE217" s="115">
        <v>6314315</v>
      </c>
      <c r="AF217" s="115">
        <v>11108611</v>
      </c>
      <c r="AG217" s="115">
        <v>4160997</v>
      </c>
      <c r="AH217" s="115">
        <v>6740062</v>
      </c>
      <c r="AI217" s="115">
        <v>105501</v>
      </c>
      <c r="AJ217" s="116">
        <v>64069515</v>
      </c>
    </row>
    <row r="218" spans="24:36">
      <c r="X218" s="119"/>
      <c r="Y218" s="120" t="s">
        <v>292</v>
      </c>
      <c r="Z218" s="121">
        <v>22013479</v>
      </c>
      <c r="AA218" s="121">
        <v>48632081</v>
      </c>
      <c r="AB218" s="121">
        <v>190441160</v>
      </c>
      <c r="AC218" s="121">
        <v>85027281</v>
      </c>
      <c r="AD218" s="121">
        <v>18706956</v>
      </c>
      <c r="AE218" s="121">
        <v>104795653</v>
      </c>
      <c r="AF218" s="121">
        <v>50886290</v>
      </c>
      <c r="AG218" s="121">
        <v>21939649</v>
      </c>
      <c r="AH218" s="121">
        <v>55577486</v>
      </c>
      <c r="AI218" s="121">
        <v>3788600</v>
      </c>
      <c r="AJ218" s="122">
        <v>601808635</v>
      </c>
    </row>
    <row r="219" spans="24:36" ht="24">
      <c r="X219" s="109"/>
      <c r="Y219" s="110" t="s">
        <v>403</v>
      </c>
      <c r="Z219" s="111">
        <v>6095659</v>
      </c>
      <c r="AA219" s="111">
        <v>12686516</v>
      </c>
      <c r="AB219" s="111">
        <v>49285799</v>
      </c>
      <c r="AC219" s="111">
        <v>17663627</v>
      </c>
      <c r="AD219" s="111">
        <v>3745567</v>
      </c>
      <c r="AE219" s="111">
        <v>26573119</v>
      </c>
      <c r="AF219" s="111">
        <v>9325689</v>
      </c>
      <c r="AG219" s="111">
        <v>5061434</v>
      </c>
      <c r="AH219" s="111">
        <v>14157187</v>
      </c>
      <c r="AI219" s="111">
        <v>1512990</v>
      </c>
      <c r="AJ219" s="112">
        <v>146107587</v>
      </c>
    </row>
    <row r="220" spans="24:36" ht="22.5">
      <c r="X220" s="113"/>
      <c r="Y220" s="114" t="s">
        <v>405</v>
      </c>
      <c r="Z220" s="115">
        <v>11192907</v>
      </c>
      <c r="AA220" s="115">
        <v>32136031</v>
      </c>
      <c r="AB220" s="115">
        <v>132775947</v>
      </c>
      <c r="AC220" s="115">
        <v>66188902</v>
      </c>
      <c r="AD220" s="115">
        <v>14670544</v>
      </c>
      <c r="AE220" s="115">
        <v>76273769</v>
      </c>
      <c r="AF220" s="115">
        <v>26894688</v>
      </c>
      <c r="AG220" s="115">
        <v>12109125</v>
      </c>
      <c r="AH220" s="115">
        <v>31576639</v>
      </c>
      <c r="AI220" s="115">
        <v>2475718</v>
      </c>
      <c r="AJ220" s="116">
        <v>406294270</v>
      </c>
    </row>
    <row r="221" spans="24:36" ht="24">
      <c r="X221" s="123">
        <v>62</v>
      </c>
      <c r="Y221" s="114" t="s">
        <v>407</v>
      </c>
      <c r="Z221" s="115">
        <v>17288566</v>
      </c>
      <c r="AA221" s="115">
        <v>44822547</v>
      </c>
      <c r="AB221" s="115">
        <v>182061746</v>
      </c>
      <c r="AC221" s="115">
        <v>83852529</v>
      </c>
      <c r="AD221" s="115">
        <v>18416111</v>
      </c>
      <c r="AE221" s="115">
        <v>102846888</v>
      </c>
      <c r="AF221" s="115">
        <v>36220377</v>
      </c>
      <c r="AG221" s="115">
        <v>17170559</v>
      </c>
      <c r="AH221" s="115">
        <v>45733826</v>
      </c>
      <c r="AI221" s="115">
        <v>3988708</v>
      </c>
      <c r="AJ221" s="116">
        <v>552401857</v>
      </c>
    </row>
    <row r="222" spans="24:36" ht="22.5">
      <c r="X222" s="118" t="s">
        <v>446</v>
      </c>
      <c r="Y222" s="114" t="s">
        <v>409</v>
      </c>
      <c r="Z222" s="115">
        <v>36493</v>
      </c>
      <c r="AA222" s="115">
        <v>158525</v>
      </c>
      <c r="AB222" s="115">
        <v>4949111</v>
      </c>
      <c r="AC222" s="115" t="s">
        <v>404</v>
      </c>
      <c r="AD222" s="115" t="s">
        <v>404</v>
      </c>
      <c r="AE222" s="115">
        <v>1524807</v>
      </c>
      <c r="AF222" s="115">
        <v>5218239</v>
      </c>
      <c r="AG222" s="115">
        <v>1214427</v>
      </c>
      <c r="AH222" s="115">
        <v>5138665</v>
      </c>
      <c r="AI222" s="115" t="s">
        <v>404</v>
      </c>
      <c r="AJ222" s="116">
        <v>18240267</v>
      </c>
    </row>
    <row r="223" spans="24:36">
      <c r="X223" s="113"/>
      <c r="Y223" s="114" t="s">
        <v>410</v>
      </c>
      <c r="Z223" s="115">
        <v>5447471</v>
      </c>
      <c r="AA223" s="115">
        <v>5698845</v>
      </c>
      <c r="AB223" s="115">
        <v>18342473</v>
      </c>
      <c r="AC223" s="115">
        <v>7262161</v>
      </c>
      <c r="AD223" s="115">
        <v>996297</v>
      </c>
      <c r="AE223" s="115">
        <v>6630793</v>
      </c>
      <c r="AF223" s="115">
        <v>12191341</v>
      </c>
      <c r="AG223" s="115">
        <v>4240799</v>
      </c>
      <c r="AH223" s="115">
        <v>6587403</v>
      </c>
      <c r="AI223" s="115">
        <v>87979</v>
      </c>
      <c r="AJ223" s="116">
        <v>67485562</v>
      </c>
    </row>
    <row r="224" spans="24:36">
      <c r="X224" s="119"/>
      <c r="Y224" s="120" t="s">
        <v>292</v>
      </c>
      <c r="Z224" s="121">
        <v>22772530</v>
      </c>
      <c r="AA224" s="121">
        <v>50679917</v>
      </c>
      <c r="AB224" s="121">
        <v>205353330</v>
      </c>
      <c r="AC224" s="121">
        <v>91114690</v>
      </c>
      <c r="AD224" s="121">
        <v>19412408</v>
      </c>
      <c r="AE224" s="121">
        <v>111002488</v>
      </c>
      <c r="AF224" s="121">
        <v>53629957</v>
      </c>
      <c r="AG224" s="121">
        <v>22625785</v>
      </c>
      <c r="AH224" s="121">
        <v>57459894</v>
      </c>
      <c r="AI224" s="121">
        <v>4076687</v>
      </c>
      <c r="AJ224" s="122">
        <v>638127686</v>
      </c>
    </row>
    <row r="225" spans="24:36" ht="24">
      <c r="X225" s="109"/>
      <c r="Y225" s="110" t="s">
        <v>403</v>
      </c>
      <c r="Z225" s="111">
        <v>6373062</v>
      </c>
      <c r="AA225" s="111">
        <v>13293072</v>
      </c>
      <c r="AB225" s="111">
        <v>51522735</v>
      </c>
      <c r="AC225" s="111">
        <v>18673120</v>
      </c>
      <c r="AD225" s="111">
        <v>3945510</v>
      </c>
      <c r="AE225" s="111">
        <v>27629056</v>
      </c>
      <c r="AF225" s="111">
        <v>9811280</v>
      </c>
      <c r="AG225" s="111">
        <v>5285294</v>
      </c>
      <c r="AH225" s="111">
        <v>14940479</v>
      </c>
      <c r="AI225" s="111">
        <v>1611303</v>
      </c>
      <c r="AJ225" s="112">
        <v>153084911</v>
      </c>
    </row>
    <row r="226" spans="24:36" ht="22.5">
      <c r="X226" s="113"/>
      <c r="Y226" s="114" t="s">
        <v>405</v>
      </c>
      <c r="Z226" s="115">
        <v>11653719</v>
      </c>
      <c r="AA226" s="115">
        <v>33585846</v>
      </c>
      <c r="AB226" s="115">
        <v>138627814</v>
      </c>
      <c r="AC226" s="115">
        <v>69792331</v>
      </c>
      <c r="AD226" s="115">
        <v>15255624</v>
      </c>
      <c r="AE226" s="115">
        <v>79532686</v>
      </c>
      <c r="AF226" s="115">
        <v>28166123</v>
      </c>
      <c r="AG226" s="115">
        <v>12751724</v>
      </c>
      <c r="AH226" s="115">
        <v>33504363</v>
      </c>
      <c r="AI226" s="115">
        <v>2629168</v>
      </c>
      <c r="AJ226" s="116">
        <v>425499398</v>
      </c>
    </row>
    <row r="227" spans="24:36" ht="24">
      <c r="X227" s="123">
        <v>63</v>
      </c>
      <c r="Y227" s="114" t="s">
        <v>407</v>
      </c>
      <c r="Z227" s="115">
        <v>18026781</v>
      </c>
      <c r="AA227" s="115">
        <v>46878918</v>
      </c>
      <c r="AB227" s="115">
        <v>190150549</v>
      </c>
      <c r="AC227" s="115">
        <v>88465451</v>
      </c>
      <c r="AD227" s="115">
        <v>19201134</v>
      </c>
      <c r="AE227" s="115">
        <v>107161742</v>
      </c>
      <c r="AF227" s="115">
        <v>37977403</v>
      </c>
      <c r="AG227" s="115">
        <v>18037018</v>
      </c>
      <c r="AH227" s="115">
        <v>48444842</v>
      </c>
      <c r="AI227" s="115">
        <v>4240471</v>
      </c>
      <c r="AJ227" s="116">
        <v>578584309</v>
      </c>
    </row>
    <row r="228" spans="24:36" ht="22.5">
      <c r="X228" s="118" t="s">
        <v>447</v>
      </c>
      <c r="Y228" s="114" t="s">
        <v>409</v>
      </c>
      <c r="Z228" s="115">
        <v>28938</v>
      </c>
      <c r="AA228" s="115">
        <v>207888</v>
      </c>
      <c r="AB228" s="115">
        <v>5474786</v>
      </c>
      <c r="AC228" s="115" t="s">
        <v>404</v>
      </c>
      <c r="AD228" s="115" t="s">
        <v>404</v>
      </c>
      <c r="AE228" s="115">
        <v>1579594</v>
      </c>
      <c r="AF228" s="115">
        <v>5428603</v>
      </c>
      <c r="AG228" s="115">
        <v>1247571</v>
      </c>
      <c r="AH228" s="115">
        <v>4863157</v>
      </c>
      <c r="AI228" s="115" t="s">
        <v>404</v>
      </c>
      <c r="AJ228" s="116">
        <v>18830537</v>
      </c>
    </row>
    <row r="229" spans="24:36">
      <c r="X229" s="113"/>
      <c r="Y229" s="114" t="s">
        <v>410</v>
      </c>
      <c r="Z229" s="115">
        <v>6006462</v>
      </c>
      <c r="AA229" s="115">
        <v>6318822</v>
      </c>
      <c r="AB229" s="115">
        <v>20571010</v>
      </c>
      <c r="AC229" s="115">
        <v>7872580</v>
      </c>
      <c r="AD229" s="115">
        <v>1219623</v>
      </c>
      <c r="AE229" s="115">
        <v>7201681</v>
      </c>
      <c r="AF229" s="115">
        <v>13492105</v>
      </c>
      <c r="AG229" s="115">
        <v>5028352</v>
      </c>
      <c r="AH229" s="115">
        <v>7109500</v>
      </c>
      <c r="AI229" s="115">
        <v>81934</v>
      </c>
      <c r="AJ229" s="116">
        <v>74902069</v>
      </c>
    </row>
    <row r="230" spans="24:36">
      <c r="X230" s="119"/>
      <c r="Y230" s="120" t="s">
        <v>292</v>
      </c>
      <c r="Z230" s="121">
        <v>24062181</v>
      </c>
      <c r="AA230" s="121">
        <v>53405628</v>
      </c>
      <c r="AB230" s="121">
        <v>216196345</v>
      </c>
      <c r="AC230" s="121">
        <v>96338031</v>
      </c>
      <c r="AD230" s="121">
        <v>20420757</v>
      </c>
      <c r="AE230" s="121">
        <v>115943017</v>
      </c>
      <c r="AF230" s="121">
        <v>56898111</v>
      </c>
      <c r="AG230" s="121">
        <v>24312941</v>
      </c>
      <c r="AH230" s="121">
        <v>60417499</v>
      </c>
      <c r="AI230" s="121">
        <v>4322405</v>
      </c>
      <c r="AJ230" s="122">
        <v>672316915</v>
      </c>
    </row>
    <row r="231" spans="24:36" ht="24">
      <c r="X231" s="109"/>
      <c r="Y231" s="110" t="s">
        <v>403</v>
      </c>
      <c r="Z231" s="111">
        <v>6734055</v>
      </c>
      <c r="AA231" s="111">
        <v>14173340</v>
      </c>
      <c r="AB231" s="111">
        <v>55807037</v>
      </c>
      <c r="AC231" s="111">
        <v>19864043</v>
      </c>
      <c r="AD231" s="111">
        <v>4173939</v>
      </c>
      <c r="AE231" s="111">
        <v>29352060</v>
      </c>
      <c r="AF231" s="111">
        <v>10370922</v>
      </c>
      <c r="AG231" s="111">
        <v>5557291</v>
      </c>
      <c r="AH231" s="111">
        <v>15700630</v>
      </c>
      <c r="AI231" s="111">
        <v>1686129</v>
      </c>
      <c r="AJ231" s="112">
        <v>163419446</v>
      </c>
    </row>
    <row r="232" spans="24:36" ht="22.5">
      <c r="X232" s="113"/>
      <c r="Y232" s="114" t="s">
        <v>405</v>
      </c>
      <c r="Z232" s="115">
        <v>12510785</v>
      </c>
      <c r="AA232" s="115">
        <v>35595592</v>
      </c>
      <c r="AB232" s="115">
        <v>148645117</v>
      </c>
      <c r="AC232" s="115">
        <v>73803460</v>
      </c>
      <c r="AD232" s="115">
        <v>15981907</v>
      </c>
      <c r="AE232" s="115">
        <v>82953235</v>
      </c>
      <c r="AF232" s="115">
        <v>29127110</v>
      </c>
      <c r="AG232" s="115">
        <v>13191214</v>
      </c>
      <c r="AH232" s="115">
        <v>35312750</v>
      </c>
      <c r="AI232" s="115">
        <v>2756453</v>
      </c>
      <c r="AJ232" s="116">
        <v>449877623</v>
      </c>
    </row>
    <row r="233" spans="24:36" ht="22.5">
      <c r="X233" s="117" t="s">
        <v>448</v>
      </c>
      <c r="Y233" s="114" t="s">
        <v>407</v>
      </c>
      <c r="Z233" s="115">
        <v>19244840</v>
      </c>
      <c r="AA233" s="115">
        <v>49768932</v>
      </c>
      <c r="AB233" s="115">
        <v>204452154</v>
      </c>
      <c r="AC233" s="115">
        <v>93667503</v>
      </c>
      <c r="AD233" s="115">
        <v>20155846</v>
      </c>
      <c r="AE233" s="115">
        <v>112305295</v>
      </c>
      <c r="AF233" s="115">
        <v>39498032</v>
      </c>
      <c r="AG233" s="115">
        <v>18748505</v>
      </c>
      <c r="AH233" s="115">
        <v>51013380</v>
      </c>
      <c r="AI233" s="115">
        <v>4442582</v>
      </c>
      <c r="AJ233" s="116">
        <v>613297069</v>
      </c>
    </row>
    <row r="234" spans="24:36" ht="22.5">
      <c r="X234" s="118" t="s">
        <v>449</v>
      </c>
      <c r="Y234" s="114" t="s">
        <v>409</v>
      </c>
      <c r="Z234" s="115">
        <v>34890</v>
      </c>
      <c r="AA234" s="115">
        <v>202289</v>
      </c>
      <c r="AB234" s="115">
        <v>5780523</v>
      </c>
      <c r="AC234" s="115" t="s">
        <v>404</v>
      </c>
      <c r="AD234" s="115" t="s">
        <v>404</v>
      </c>
      <c r="AE234" s="115">
        <v>1635127</v>
      </c>
      <c r="AF234" s="115">
        <v>5494385</v>
      </c>
      <c r="AG234" s="115">
        <v>1301124</v>
      </c>
      <c r="AH234" s="115">
        <v>4567218</v>
      </c>
      <c r="AI234" s="115" t="s">
        <v>404</v>
      </c>
      <c r="AJ234" s="116">
        <v>19015556</v>
      </c>
    </row>
    <row r="235" spans="24:36">
      <c r="X235" s="113"/>
      <c r="Y235" s="114" t="s">
        <v>410</v>
      </c>
      <c r="Z235" s="115">
        <v>5955786</v>
      </c>
      <c r="AA235" s="115">
        <v>6895700</v>
      </c>
      <c r="AB235" s="115">
        <v>21650000</v>
      </c>
      <c r="AC235" s="115">
        <v>8779309</v>
      </c>
      <c r="AD235" s="115">
        <v>1434658</v>
      </c>
      <c r="AE235" s="115">
        <v>8205251</v>
      </c>
      <c r="AF235" s="115">
        <v>15070389</v>
      </c>
      <c r="AG235" s="115">
        <v>5654272</v>
      </c>
      <c r="AH235" s="115">
        <v>7819493</v>
      </c>
      <c r="AI235" s="115">
        <v>119297</v>
      </c>
      <c r="AJ235" s="116">
        <v>81584155</v>
      </c>
    </row>
    <row r="236" spans="24:36">
      <c r="X236" s="119"/>
      <c r="Y236" s="120" t="s">
        <v>292</v>
      </c>
      <c r="Z236" s="121">
        <v>25235516</v>
      </c>
      <c r="AA236" s="121">
        <v>56866921</v>
      </c>
      <c r="AB236" s="121">
        <v>231882677</v>
      </c>
      <c r="AC236" s="121">
        <v>102446812</v>
      </c>
      <c r="AD236" s="121">
        <v>21590504</v>
      </c>
      <c r="AE236" s="121">
        <v>122145673</v>
      </c>
      <c r="AF236" s="121">
        <v>60062806</v>
      </c>
      <c r="AG236" s="121">
        <v>25703901</v>
      </c>
      <c r="AH236" s="121">
        <v>63400091</v>
      </c>
      <c r="AI236" s="121">
        <v>4561879</v>
      </c>
      <c r="AJ236" s="122">
        <v>713896780</v>
      </c>
    </row>
    <row r="237" spans="24:36" ht="24">
      <c r="X237" s="109"/>
      <c r="Y237" s="110" t="s">
        <v>403</v>
      </c>
      <c r="Z237" s="111">
        <v>7048924</v>
      </c>
      <c r="AA237" s="111">
        <v>14953172</v>
      </c>
      <c r="AB237" s="111">
        <v>60194455</v>
      </c>
      <c r="AC237" s="111">
        <v>21664803</v>
      </c>
      <c r="AD237" s="111">
        <v>4506926</v>
      </c>
      <c r="AE237" s="111">
        <v>32422262</v>
      </c>
      <c r="AF237" s="111">
        <v>11368795</v>
      </c>
      <c r="AG237" s="111">
        <v>6087784</v>
      </c>
      <c r="AH237" s="111">
        <v>17376399</v>
      </c>
      <c r="AI237" s="111">
        <v>1795494</v>
      </c>
      <c r="AJ237" s="112">
        <v>177419014</v>
      </c>
    </row>
    <row r="238" spans="24:36" ht="22.5">
      <c r="X238" s="113"/>
      <c r="Y238" s="114" t="s">
        <v>405</v>
      </c>
      <c r="Z238" s="115">
        <v>13405991</v>
      </c>
      <c r="AA238" s="115">
        <v>38291489</v>
      </c>
      <c r="AB238" s="115">
        <v>159747824</v>
      </c>
      <c r="AC238" s="115">
        <v>78130377</v>
      </c>
      <c r="AD238" s="115">
        <v>16741940</v>
      </c>
      <c r="AE238" s="115">
        <v>88163139</v>
      </c>
      <c r="AF238" s="115">
        <v>31542415</v>
      </c>
      <c r="AG238" s="115">
        <v>14143456</v>
      </c>
      <c r="AH238" s="115">
        <v>38418077</v>
      </c>
      <c r="AI238" s="115">
        <v>2929487</v>
      </c>
      <c r="AJ238" s="116">
        <v>481514195</v>
      </c>
    </row>
    <row r="239" spans="24:36" ht="24">
      <c r="X239" s="123">
        <v>2</v>
      </c>
      <c r="Y239" s="114" t="s">
        <v>407</v>
      </c>
      <c r="Z239" s="115">
        <v>20454915</v>
      </c>
      <c r="AA239" s="115">
        <v>53244661</v>
      </c>
      <c r="AB239" s="115">
        <v>219942279</v>
      </c>
      <c r="AC239" s="115">
        <v>99795180</v>
      </c>
      <c r="AD239" s="115">
        <v>21248866</v>
      </c>
      <c r="AE239" s="115">
        <v>120585401</v>
      </c>
      <c r="AF239" s="115">
        <v>42911210</v>
      </c>
      <c r="AG239" s="115">
        <v>20231240</v>
      </c>
      <c r="AH239" s="115">
        <v>55794476</v>
      </c>
      <c r="AI239" s="115">
        <v>4724981</v>
      </c>
      <c r="AJ239" s="116">
        <v>658933209</v>
      </c>
    </row>
    <row r="240" spans="24:36" ht="22.5">
      <c r="X240" s="118" t="s">
        <v>450</v>
      </c>
      <c r="Y240" s="114" t="s">
        <v>409</v>
      </c>
      <c r="Z240" s="115">
        <v>30378</v>
      </c>
      <c r="AA240" s="115">
        <v>189506</v>
      </c>
      <c r="AB240" s="115">
        <v>5867647</v>
      </c>
      <c r="AC240" s="115" t="s">
        <v>404</v>
      </c>
      <c r="AD240" s="115" t="s">
        <v>404</v>
      </c>
      <c r="AE240" s="115">
        <v>1414352</v>
      </c>
      <c r="AF240" s="115">
        <v>5548238</v>
      </c>
      <c r="AG240" s="115">
        <v>1334296</v>
      </c>
      <c r="AH240" s="115">
        <v>4813399</v>
      </c>
      <c r="AI240" s="115" t="s">
        <v>404</v>
      </c>
      <c r="AJ240" s="116">
        <v>19197816</v>
      </c>
    </row>
    <row r="241" spans="24:36">
      <c r="X241" s="113"/>
      <c r="Y241" s="114" t="s">
        <v>410</v>
      </c>
      <c r="Z241" s="115">
        <v>6049730</v>
      </c>
      <c r="AA241" s="115">
        <v>7089974</v>
      </c>
      <c r="AB241" s="115">
        <v>22772652</v>
      </c>
      <c r="AC241" s="115">
        <v>10659110</v>
      </c>
      <c r="AD241" s="115">
        <v>1643942</v>
      </c>
      <c r="AE241" s="115">
        <v>8793458</v>
      </c>
      <c r="AF241" s="115">
        <v>16152855</v>
      </c>
      <c r="AG241" s="115">
        <v>5846414</v>
      </c>
      <c r="AH241" s="115">
        <v>8281563</v>
      </c>
      <c r="AI241" s="115">
        <v>147969</v>
      </c>
      <c r="AJ241" s="116">
        <v>87437667</v>
      </c>
    </row>
    <row r="242" spans="24:36">
      <c r="X242" s="119"/>
      <c r="Y242" s="120" t="s">
        <v>292</v>
      </c>
      <c r="Z242" s="121">
        <v>26535023</v>
      </c>
      <c r="AA242" s="121">
        <v>60524141</v>
      </c>
      <c r="AB242" s="121">
        <v>248582578</v>
      </c>
      <c r="AC242" s="121">
        <v>110454290</v>
      </c>
      <c r="AD242" s="121">
        <v>22892808</v>
      </c>
      <c r="AE242" s="121">
        <v>130793211</v>
      </c>
      <c r="AF242" s="121">
        <v>64612303</v>
      </c>
      <c r="AG242" s="121">
        <v>27411950</v>
      </c>
      <c r="AH242" s="121">
        <v>68889438</v>
      </c>
      <c r="AI242" s="121">
        <v>4872950</v>
      </c>
      <c r="AJ242" s="122">
        <v>765568692</v>
      </c>
    </row>
    <row r="243" spans="24:36" ht="24">
      <c r="X243" s="109"/>
      <c r="Y243" s="110" t="s">
        <v>403</v>
      </c>
      <c r="Z243" s="111">
        <v>7451627</v>
      </c>
      <c r="AA243" s="111">
        <v>15711144</v>
      </c>
      <c r="AB243" s="111">
        <v>63475970</v>
      </c>
      <c r="AC243" s="111">
        <v>22744528</v>
      </c>
      <c r="AD243" s="111">
        <v>4684586</v>
      </c>
      <c r="AE243" s="111">
        <v>33410121</v>
      </c>
      <c r="AF243" s="111">
        <v>11684494</v>
      </c>
      <c r="AG243" s="111">
        <v>6323412</v>
      </c>
      <c r="AH243" s="111">
        <v>17900879</v>
      </c>
      <c r="AI243" s="111">
        <v>1939592</v>
      </c>
      <c r="AJ243" s="112">
        <v>185326353</v>
      </c>
    </row>
    <row r="244" spans="24:36" ht="22.5">
      <c r="X244" s="113"/>
      <c r="Y244" s="114" t="s">
        <v>405</v>
      </c>
      <c r="Z244" s="115">
        <v>13937643</v>
      </c>
      <c r="AA244" s="115">
        <v>39516139</v>
      </c>
      <c r="AB244" s="115">
        <v>164154532</v>
      </c>
      <c r="AC244" s="115">
        <v>80395755</v>
      </c>
      <c r="AD244" s="115">
        <v>17025963</v>
      </c>
      <c r="AE244" s="115">
        <v>89339150</v>
      </c>
      <c r="AF244" s="115">
        <v>32813498</v>
      </c>
      <c r="AG244" s="115">
        <v>14224503</v>
      </c>
      <c r="AH244" s="115">
        <v>39370698</v>
      </c>
      <c r="AI244" s="115">
        <v>3132791</v>
      </c>
      <c r="AJ244" s="116">
        <v>493910672</v>
      </c>
    </row>
    <row r="245" spans="24:36" ht="24">
      <c r="X245" s="123">
        <v>3</v>
      </c>
      <c r="Y245" s="114" t="s">
        <v>407</v>
      </c>
      <c r="Z245" s="115">
        <v>21389270</v>
      </c>
      <c r="AA245" s="115">
        <v>55227283</v>
      </c>
      <c r="AB245" s="115">
        <v>227630502</v>
      </c>
      <c r="AC245" s="115">
        <v>103140283</v>
      </c>
      <c r="AD245" s="115">
        <v>21710549</v>
      </c>
      <c r="AE245" s="115">
        <v>122749271</v>
      </c>
      <c r="AF245" s="115">
        <v>44497992</v>
      </c>
      <c r="AG245" s="115">
        <v>20547915</v>
      </c>
      <c r="AH245" s="115">
        <v>57271577</v>
      </c>
      <c r="AI245" s="115">
        <v>5072383</v>
      </c>
      <c r="AJ245" s="116">
        <v>679237025</v>
      </c>
    </row>
    <row r="246" spans="24:36" ht="22.5">
      <c r="X246" s="118" t="s">
        <v>451</v>
      </c>
      <c r="Y246" s="114" t="s">
        <v>409</v>
      </c>
      <c r="Z246" s="115" t="s">
        <v>452</v>
      </c>
      <c r="AA246" s="115" t="s">
        <v>452</v>
      </c>
      <c r="AB246" s="115" t="s">
        <v>452</v>
      </c>
      <c r="AC246" s="115" t="s">
        <v>452</v>
      </c>
      <c r="AD246" s="115" t="s">
        <v>452</v>
      </c>
      <c r="AE246" s="115" t="s">
        <v>452</v>
      </c>
      <c r="AF246" s="115" t="s">
        <v>452</v>
      </c>
      <c r="AG246" s="115" t="s">
        <v>452</v>
      </c>
      <c r="AH246" s="115" t="s">
        <v>452</v>
      </c>
      <c r="AI246" s="115" t="s">
        <v>452</v>
      </c>
      <c r="AJ246" s="116">
        <v>19405521</v>
      </c>
    </row>
    <row r="247" spans="24:36">
      <c r="X247" s="113"/>
      <c r="Y247" s="114" t="s">
        <v>410</v>
      </c>
      <c r="Z247" s="115">
        <v>5901341</v>
      </c>
      <c r="AA247" s="115">
        <v>7786076</v>
      </c>
      <c r="AB247" s="115">
        <v>23293540</v>
      </c>
      <c r="AC247" s="115">
        <v>11247137</v>
      </c>
      <c r="AD247" s="115">
        <v>1881275</v>
      </c>
      <c r="AE247" s="115">
        <v>9281586</v>
      </c>
      <c r="AF247" s="115">
        <v>16638864</v>
      </c>
      <c r="AG247" s="115">
        <v>6134449</v>
      </c>
      <c r="AH247" s="115">
        <v>8927840</v>
      </c>
      <c r="AI247" s="115">
        <v>153769</v>
      </c>
      <c r="AJ247" s="116">
        <v>91245877</v>
      </c>
    </row>
    <row r="248" spans="24:36">
      <c r="X248" s="119"/>
      <c r="Y248" s="120" t="s">
        <v>292</v>
      </c>
      <c r="Z248" s="121" t="s">
        <v>452</v>
      </c>
      <c r="AA248" s="121" t="s">
        <v>452</v>
      </c>
      <c r="AB248" s="121" t="s">
        <v>452</v>
      </c>
      <c r="AC248" s="121" t="s">
        <v>452</v>
      </c>
      <c r="AD248" s="121" t="s">
        <v>452</v>
      </c>
      <c r="AE248" s="121" t="s">
        <v>452</v>
      </c>
      <c r="AF248" s="121" t="s">
        <v>452</v>
      </c>
      <c r="AG248" s="121" t="s">
        <v>452</v>
      </c>
      <c r="AH248" s="121" t="s">
        <v>452</v>
      </c>
      <c r="AI248" s="121" t="s">
        <v>452</v>
      </c>
      <c r="AJ248" s="122">
        <v>789888423</v>
      </c>
    </row>
    <row r="249" spans="24:36" ht="24">
      <c r="X249" s="109"/>
      <c r="Y249" s="110" t="s">
        <v>403</v>
      </c>
      <c r="Z249" s="111">
        <v>7816328</v>
      </c>
      <c r="AA249" s="111">
        <v>16613702</v>
      </c>
      <c r="AB249" s="111">
        <v>66100197</v>
      </c>
      <c r="AC249" s="111">
        <v>23616003</v>
      </c>
      <c r="AD249" s="111">
        <v>4853566</v>
      </c>
      <c r="AE249" s="111">
        <v>34069898</v>
      </c>
      <c r="AF249" s="111">
        <v>12061624</v>
      </c>
      <c r="AG249" s="111">
        <v>6481489</v>
      </c>
      <c r="AH249" s="111">
        <v>18572797</v>
      </c>
      <c r="AI249" s="111">
        <v>1949943</v>
      </c>
      <c r="AJ249" s="112">
        <v>192135547</v>
      </c>
    </row>
    <row r="250" spans="24:36" ht="22.5">
      <c r="X250" s="113"/>
      <c r="Y250" s="114" t="s">
        <v>405</v>
      </c>
      <c r="Z250" s="115">
        <v>14093590</v>
      </c>
      <c r="AA250" s="115">
        <v>40059413</v>
      </c>
      <c r="AB250" s="115">
        <v>163952254</v>
      </c>
      <c r="AC250" s="115">
        <v>79623298</v>
      </c>
      <c r="AD250" s="115">
        <v>17151753</v>
      </c>
      <c r="AE250" s="115">
        <v>88492171</v>
      </c>
      <c r="AF250" s="115">
        <v>32942505</v>
      </c>
      <c r="AG250" s="115">
        <v>13978998</v>
      </c>
      <c r="AH250" s="115">
        <v>40120460</v>
      </c>
      <c r="AI250" s="115">
        <v>3160461</v>
      </c>
      <c r="AJ250" s="116">
        <v>493574903</v>
      </c>
    </row>
    <row r="251" spans="24:36" ht="24">
      <c r="X251" s="123">
        <v>4</v>
      </c>
      <c r="Y251" s="114" t="s">
        <v>407</v>
      </c>
      <c r="Z251" s="115">
        <v>21909918</v>
      </c>
      <c r="AA251" s="115">
        <v>56673115</v>
      </c>
      <c r="AB251" s="115">
        <v>230052451</v>
      </c>
      <c r="AC251" s="115">
        <v>103239301</v>
      </c>
      <c r="AD251" s="115">
        <v>22005319</v>
      </c>
      <c r="AE251" s="115">
        <v>122562069</v>
      </c>
      <c r="AF251" s="115">
        <v>45004129</v>
      </c>
      <c r="AG251" s="115">
        <v>20460487</v>
      </c>
      <c r="AH251" s="115">
        <v>58693257</v>
      </c>
      <c r="AI251" s="115">
        <v>5110404</v>
      </c>
      <c r="AJ251" s="116">
        <v>685710450</v>
      </c>
    </row>
    <row r="252" spans="24:36" ht="22.5">
      <c r="X252" s="118" t="s">
        <v>453</v>
      </c>
      <c r="Y252" s="114" t="s">
        <v>409</v>
      </c>
      <c r="Z252" s="115" t="s">
        <v>452</v>
      </c>
      <c r="AA252" s="115" t="s">
        <v>452</v>
      </c>
      <c r="AB252" s="115" t="s">
        <v>452</v>
      </c>
      <c r="AC252" s="115" t="s">
        <v>452</v>
      </c>
      <c r="AD252" s="115" t="s">
        <v>452</v>
      </c>
      <c r="AE252" s="115" t="s">
        <v>452</v>
      </c>
      <c r="AF252" s="115" t="s">
        <v>452</v>
      </c>
      <c r="AG252" s="115" t="s">
        <v>452</v>
      </c>
      <c r="AH252" s="115" t="s">
        <v>452</v>
      </c>
      <c r="AI252" s="115" t="s">
        <v>452</v>
      </c>
      <c r="AJ252" s="116">
        <v>19135327</v>
      </c>
    </row>
    <row r="253" spans="24:36">
      <c r="X253" s="113"/>
      <c r="Y253" s="114" t="s">
        <v>410</v>
      </c>
      <c r="Z253" s="115">
        <v>5670064</v>
      </c>
      <c r="AA253" s="115">
        <v>7651235</v>
      </c>
      <c r="AB253" s="115">
        <v>24100770</v>
      </c>
      <c r="AC253" s="115">
        <v>11420920</v>
      </c>
      <c r="AD253" s="115">
        <v>1810197</v>
      </c>
      <c r="AE253" s="115">
        <v>9473297</v>
      </c>
      <c r="AF253" s="115">
        <v>17219854</v>
      </c>
      <c r="AG253" s="115">
        <v>6370591</v>
      </c>
      <c r="AH253" s="115">
        <v>9019879</v>
      </c>
      <c r="AI253" s="115">
        <v>169195</v>
      </c>
      <c r="AJ253" s="116">
        <v>92906002</v>
      </c>
    </row>
    <row r="254" spans="24:36">
      <c r="X254" s="119"/>
      <c r="Y254" s="120" t="s">
        <v>292</v>
      </c>
      <c r="Z254" s="121" t="s">
        <v>452</v>
      </c>
      <c r="AA254" s="121" t="s">
        <v>452</v>
      </c>
      <c r="AB254" s="121" t="s">
        <v>452</v>
      </c>
      <c r="AC254" s="121" t="s">
        <v>452</v>
      </c>
      <c r="AD254" s="121" t="s">
        <v>452</v>
      </c>
      <c r="AE254" s="121" t="s">
        <v>452</v>
      </c>
      <c r="AF254" s="121" t="s">
        <v>452</v>
      </c>
      <c r="AG254" s="121" t="s">
        <v>452</v>
      </c>
      <c r="AH254" s="121" t="s">
        <v>452</v>
      </c>
      <c r="AI254" s="121" t="s">
        <v>452</v>
      </c>
      <c r="AJ254" s="122">
        <v>797751779</v>
      </c>
    </row>
    <row r="255" spans="24:36" ht="24">
      <c r="X255" s="109"/>
      <c r="Y255" s="110" t="s">
        <v>403</v>
      </c>
      <c r="Z255" s="111">
        <v>8163942</v>
      </c>
      <c r="AA255" s="111">
        <v>17299975</v>
      </c>
      <c r="AB255" s="111">
        <v>67380931</v>
      </c>
      <c r="AC255" s="111">
        <v>24421771</v>
      </c>
      <c r="AD255" s="111">
        <v>5027122</v>
      </c>
      <c r="AE255" s="111">
        <v>34968962</v>
      </c>
      <c r="AF255" s="111">
        <v>12443758</v>
      </c>
      <c r="AG255" s="111">
        <v>6718366</v>
      </c>
      <c r="AH255" s="111">
        <v>19181150</v>
      </c>
      <c r="AI255" s="111">
        <v>2088983</v>
      </c>
      <c r="AJ255" s="112">
        <v>197694960</v>
      </c>
    </row>
    <row r="256" spans="24:36" ht="22.5">
      <c r="X256" s="113"/>
      <c r="Y256" s="114" t="s">
        <v>405</v>
      </c>
      <c r="Z256" s="115">
        <v>14103828</v>
      </c>
      <c r="AA256" s="115">
        <v>40290068</v>
      </c>
      <c r="AB256" s="115">
        <v>164283833</v>
      </c>
      <c r="AC256" s="115">
        <v>78445737</v>
      </c>
      <c r="AD256" s="115">
        <v>16580923</v>
      </c>
      <c r="AE256" s="115">
        <v>88330830</v>
      </c>
      <c r="AF256" s="115">
        <v>33057169</v>
      </c>
      <c r="AG256" s="115">
        <v>14061735</v>
      </c>
      <c r="AH256" s="115">
        <v>40372258</v>
      </c>
      <c r="AI256" s="115">
        <v>3356529</v>
      </c>
      <c r="AJ256" s="116">
        <v>492882910</v>
      </c>
    </row>
    <row r="257" spans="24:36" ht="24">
      <c r="X257" s="123">
        <v>5</v>
      </c>
      <c r="Y257" s="114" t="s">
        <v>407</v>
      </c>
      <c r="Z257" s="115">
        <v>22267770</v>
      </c>
      <c r="AA257" s="115">
        <v>57590043</v>
      </c>
      <c r="AB257" s="115">
        <v>231664764</v>
      </c>
      <c r="AC257" s="115">
        <v>102867508</v>
      </c>
      <c r="AD257" s="115">
        <v>21608045</v>
      </c>
      <c r="AE257" s="115">
        <v>123299792</v>
      </c>
      <c r="AF257" s="115">
        <v>45500927</v>
      </c>
      <c r="AG257" s="115">
        <v>20780101</v>
      </c>
      <c r="AH257" s="115">
        <v>59553408</v>
      </c>
      <c r="AI257" s="115">
        <v>5445512</v>
      </c>
      <c r="AJ257" s="116">
        <v>690577870</v>
      </c>
    </row>
    <row r="258" spans="24:36" ht="22.5">
      <c r="X258" s="118" t="s">
        <v>454</v>
      </c>
      <c r="Y258" s="114" t="s">
        <v>409</v>
      </c>
      <c r="Z258" s="115" t="s">
        <v>452</v>
      </c>
      <c r="AA258" s="115" t="s">
        <v>452</v>
      </c>
      <c r="AB258" s="115" t="s">
        <v>452</v>
      </c>
      <c r="AC258" s="115" t="s">
        <v>452</v>
      </c>
      <c r="AD258" s="115" t="s">
        <v>452</v>
      </c>
      <c r="AE258" s="115" t="s">
        <v>452</v>
      </c>
      <c r="AF258" s="115" t="s">
        <v>452</v>
      </c>
      <c r="AG258" s="115" t="s">
        <v>452</v>
      </c>
      <c r="AH258" s="115" t="s">
        <v>452</v>
      </c>
      <c r="AI258" s="115" t="s">
        <v>452</v>
      </c>
      <c r="AJ258" s="116">
        <v>18669177</v>
      </c>
    </row>
    <row r="259" spans="24:36">
      <c r="X259" s="113"/>
      <c r="Y259" s="114" t="s">
        <v>410</v>
      </c>
      <c r="Z259" s="115">
        <v>5879504</v>
      </c>
      <c r="AA259" s="115">
        <v>7888040</v>
      </c>
      <c r="AB259" s="115">
        <v>24739568</v>
      </c>
      <c r="AC259" s="115">
        <v>11853362</v>
      </c>
      <c r="AD259" s="115">
        <v>1989222</v>
      </c>
      <c r="AE259" s="115">
        <v>9727908</v>
      </c>
      <c r="AF259" s="115">
        <v>17538429</v>
      </c>
      <c r="AG259" s="115">
        <v>6395597</v>
      </c>
      <c r="AH259" s="115">
        <v>9241295</v>
      </c>
      <c r="AI259" s="115">
        <v>195526</v>
      </c>
      <c r="AJ259" s="116">
        <v>95448451</v>
      </c>
    </row>
    <row r="260" spans="24:36">
      <c r="X260" s="119"/>
      <c r="Y260" s="120" t="s">
        <v>292</v>
      </c>
      <c r="Z260" s="121" t="s">
        <v>452</v>
      </c>
      <c r="AA260" s="121" t="s">
        <v>452</v>
      </c>
      <c r="AB260" s="121" t="s">
        <v>452</v>
      </c>
      <c r="AC260" s="121" t="s">
        <v>452</v>
      </c>
      <c r="AD260" s="121" t="s">
        <v>452</v>
      </c>
      <c r="AE260" s="121" t="s">
        <v>452</v>
      </c>
      <c r="AF260" s="121" t="s">
        <v>452</v>
      </c>
      <c r="AG260" s="121" t="s">
        <v>452</v>
      </c>
      <c r="AH260" s="121" t="s">
        <v>452</v>
      </c>
      <c r="AI260" s="121" t="s">
        <v>452</v>
      </c>
      <c r="AJ260" s="122">
        <v>804695498</v>
      </c>
    </row>
    <row r="261" spans="24:36" ht="24">
      <c r="X261" s="109"/>
      <c r="Y261" s="110" t="s">
        <v>403</v>
      </c>
      <c r="Z261" s="111">
        <v>8622761</v>
      </c>
      <c r="AA261" s="111">
        <v>18474069</v>
      </c>
      <c r="AB261" s="111">
        <v>73485795</v>
      </c>
      <c r="AC261" s="111">
        <v>26598015</v>
      </c>
      <c r="AD261" s="111">
        <v>5430841</v>
      </c>
      <c r="AE261" s="111">
        <v>38670935</v>
      </c>
      <c r="AF261" s="111">
        <v>13681806</v>
      </c>
      <c r="AG261" s="111">
        <v>7332429</v>
      </c>
      <c r="AH261" s="111">
        <v>21049613</v>
      </c>
      <c r="AI261" s="111">
        <v>2169146</v>
      </c>
      <c r="AJ261" s="112">
        <v>215515410</v>
      </c>
    </row>
    <row r="262" spans="24:36" ht="22.5">
      <c r="X262" s="113"/>
      <c r="Y262" s="114" t="s">
        <v>405</v>
      </c>
      <c r="Z262" s="115">
        <v>14822422</v>
      </c>
      <c r="AA262" s="115">
        <v>43567935</v>
      </c>
      <c r="AB262" s="115">
        <v>175369253</v>
      </c>
      <c r="AC262" s="115">
        <v>83518558</v>
      </c>
      <c r="AD262" s="115">
        <v>17616619</v>
      </c>
      <c r="AE262" s="115">
        <v>93262699</v>
      </c>
      <c r="AF262" s="115">
        <v>35121542</v>
      </c>
      <c r="AG262" s="115">
        <v>14592935</v>
      </c>
      <c r="AH262" s="115">
        <v>43272648</v>
      </c>
      <c r="AI262" s="115">
        <v>3436971</v>
      </c>
      <c r="AJ262" s="116">
        <v>524581582</v>
      </c>
    </row>
    <row r="263" spans="24:36" ht="24">
      <c r="X263" s="123">
        <v>6</v>
      </c>
      <c r="Y263" s="114" t="s">
        <v>407</v>
      </c>
      <c r="Z263" s="115">
        <v>23445183</v>
      </c>
      <c r="AA263" s="115">
        <v>62042004</v>
      </c>
      <c r="AB263" s="115">
        <v>248855048</v>
      </c>
      <c r="AC263" s="115">
        <v>110116573</v>
      </c>
      <c r="AD263" s="115">
        <v>23047460</v>
      </c>
      <c r="AE263" s="115">
        <v>131933634</v>
      </c>
      <c r="AF263" s="115">
        <v>48803348</v>
      </c>
      <c r="AG263" s="115">
        <v>21925364</v>
      </c>
      <c r="AH263" s="115">
        <v>64322261</v>
      </c>
      <c r="AI263" s="115">
        <v>5606117</v>
      </c>
      <c r="AJ263" s="116">
        <v>740096992</v>
      </c>
    </row>
    <row r="264" spans="24:36" ht="22.5">
      <c r="X264" s="118" t="s">
        <v>455</v>
      </c>
      <c r="Y264" s="114" t="s">
        <v>409</v>
      </c>
      <c r="Z264" s="115" t="s">
        <v>452</v>
      </c>
      <c r="AA264" s="115" t="s">
        <v>452</v>
      </c>
      <c r="AB264" s="115" t="s">
        <v>452</v>
      </c>
      <c r="AC264" s="115" t="s">
        <v>452</v>
      </c>
      <c r="AD264" s="115" t="s">
        <v>452</v>
      </c>
      <c r="AE264" s="115" t="s">
        <v>452</v>
      </c>
      <c r="AF264" s="115" t="s">
        <v>452</v>
      </c>
      <c r="AG264" s="115" t="s">
        <v>452</v>
      </c>
      <c r="AH264" s="115" t="s">
        <v>452</v>
      </c>
      <c r="AI264" s="115" t="s">
        <v>452</v>
      </c>
      <c r="AJ264" s="116">
        <v>18961178</v>
      </c>
    </row>
    <row r="265" spans="24:36">
      <c r="X265" s="113"/>
      <c r="Y265" s="114" t="s">
        <v>410</v>
      </c>
      <c r="Z265" s="115">
        <v>6490055</v>
      </c>
      <c r="AA265" s="115">
        <v>8197421</v>
      </c>
      <c r="AB265" s="115">
        <v>25973148</v>
      </c>
      <c r="AC265" s="115">
        <v>12087244</v>
      </c>
      <c r="AD265" s="115">
        <v>2013781</v>
      </c>
      <c r="AE265" s="115">
        <v>10156127</v>
      </c>
      <c r="AF265" s="115">
        <v>18231023</v>
      </c>
      <c r="AG265" s="115">
        <v>6685875</v>
      </c>
      <c r="AH265" s="115">
        <v>9720613</v>
      </c>
      <c r="AI265" s="115">
        <v>203315</v>
      </c>
      <c r="AJ265" s="116">
        <v>99758602</v>
      </c>
    </row>
    <row r="266" spans="24:36">
      <c r="X266" s="119"/>
      <c r="Y266" s="120" t="s">
        <v>292</v>
      </c>
      <c r="Z266" s="121" t="s">
        <v>452</v>
      </c>
      <c r="AA266" s="121" t="s">
        <v>452</v>
      </c>
      <c r="AB266" s="121" t="s">
        <v>452</v>
      </c>
      <c r="AC266" s="121" t="s">
        <v>452</v>
      </c>
      <c r="AD266" s="121" t="s">
        <v>452</v>
      </c>
      <c r="AE266" s="121" t="s">
        <v>452</v>
      </c>
      <c r="AF266" s="121" t="s">
        <v>452</v>
      </c>
      <c r="AG266" s="121" t="s">
        <v>452</v>
      </c>
      <c r="AH266" s="121" t="s">
        <v>452</v>
      </c>
      <c r="AI266" s="121" t="s">
        <v>452</v>
      </c>
      <c r="AJ266" s="122">
        <v>858816772</v>
      </c>
    </row>
    <row r="267" spans="24:36" ht="24">
      <c r="X267" s="109"/>
      <c r="Y267" s="110" t="s">
        <v>403</v>
      </c>
      <c r="Z267" s="111">
        <v>9106305</v>
      </c>
      <c r="AA267" s="111">
        <v>19237103</v>
      </c>
      <c r="AB267" s="111">
        <v>76507911</v>
      </c>
      <c r="AC267" s="111">
        <v>28021982</v>
      </c>
      <c r="AD267" s="111">
        <v>5685255</v>
      </c>
      <c r="AE267" s="111">
        <v>39919356</v>
      </c>
      <c r="AF267" s="111">
        <v>14288677</v>
      </c>
      <c r="AG267" s="111">
        <v>7649198</v>
      </c>
      <c r="AH267" s="111">
        <v>21938528</v>
      </c>
      <c r="AI267" s="111">
        <v>2295481</v>
      </c>
      <c r="AJ267" s="112">
        <v>224649796</v>
      </c>
    </row>
    <row r="268" spans="24:36" ht="22.5">
      <c r="X268" s="113"/>
      <c r="Y268" s="114" t="s">
        <v>405</v>
      </c>
      <c r="Z268" s="115">
        <v>15338292</v>
      </c>
      <c r="AA268" s="115">
        <v>44562799</v>
      </c>
      <c r="AB268" s="115">
        <v>177843259</v>
      </c>
      <c r="AC268" s="115">
        <v>84583632</v>
      </c>
      <c r="AD268" s="115">
        <v>17776002</v>
      </c>
      <c r="AE268" s="115">
        <v>93896700</v>
      </c>
      <c r="AF268" s="115">
        <v>35112143</v>
      </c>
      <c r="AG268" s="115">
        <v>14916816</v>
      </c>
      <c r="AH268" s="115">
        <v>44736895</v>
      </c>
      <c r="AI268" s="115">
        <v>3558956</v>
      </c>
      <c r="AJ268" s="116">
        <v>532325494</v>
      </c>
    </row>
    <row r="269" spans="24:36" ht="24">
      <c r="X269" s="123">
        <v>7</v>
      </c>
      <c r="Y269" s="114" t="s">
        <v>407</v>
      </c>
      <c r="Z269" s="115">
        <v>24444597</v>
      </c>
      <c r="AA269" s="115">
        <v>63799902</v>
      </c>
      <c r="AB269" s="115">
        <v>254351170</v>
      </c>
      <c r="AC269" s="115">
        <v>112605614</v>
      </c>
      <c r="AD269" s="115">
        <v>23461257</v>
      </c>
      <c r="AE269" s="115">
        <v>133816056</v>
      </c>
      <c r="AF269" s="115">
        <v>49400820</v>
      </c>
      <c r="AG269" s="115">
        <v>22566014</v>
      </c>
      <c r="AH269" s="115">
        <v>66675423</v>
      </c>
      <c r="AI269" s="115">
        <v>5854437</v>
      </c>
      <c r="AJ269" s="116">
        <v>756975290</v>
      </c>
    </row>
    <row r="270" spans="24:36" ht="22.5">
      <c r="X270" s="118" t="s">
        <v>456</v>
      </c>
      <c r="Y270" s="114" t="s">
        <v>409</v>
      </c>
      <c r="Z270" s="115" t="s">
        <v>452</v>
      </c>
      <c r="AA270" s="115" t="s">
        <v>452</v>
      </c>
      <c r="AB270" s="115" t="s">
        <v>452</v>
      </c>
      <c r="AC270" s="115" t="s">
        <v>452</v>
      </c>
      <c r="AD270" s="115" t="s">
        <v>452</v>
      </c>
      <c r="AE270" s="115" t="s">
        <v>452</v>
      </c>
      <c r="AF270" s="115" t="s">
        <v>452</v>
      </c>
      <c r="AG270" s="115" t="s">
        <v>452</v>
      </c>
      <c r="AH270" s="115" t="s">
        <v>452</v>
      </c>
      <c r="AI270" s="115" t="s">
        <v>452</v>
      </c>
      <c r="AJ270" s="116">
        <v>19584927</v>
      </c>
    </row>
    <row r="271" spans="24:36">
      <c r="X271" s="113"/>
      <c r="Y271" s="114" t="s">
        <v>410</v>
      </c>
      <c r="Z271" s="115">
        <v>6839738</v>
      </c>
      <c r="AA271" s="115">
        <v>8970933</v>
      </c>
      <c r="AB271" s="115">
        <v>27468377</v>
      </c>
      <c r="AC271" s="115">
        <v>12790614</v>
      </c>
      <c r="AD271" s="115">
        <v>2131714</v>
      </c>
      <c r="AE271" s="115">
        <v>10940561</v>
      </c>
      <c r="AF271" s="115">
        <v>18937886</v>
      </c>
      <c r="AG271" s="115">
        <v>6780534</v>
      </c>
      <c r="AH271" s="115">
        <v>9938125</v>
      </c>
      <c r="AI271" s="115">
        <v>200579</v>
      </c>
      <c r="AJ271" s="116">
        <v>104999061</v>
      </c>
    </row>
    <row r="272" spans="24:36">
      <c r="X272" s="119"/>
      <c r="Y272" s="120" t="s">
        <v>292</v>
      </c>
      <c r="Z272" s="121" t="s">
        <v>452</v>
      </c>
      <c r="AA272" s="121" t="s">
        <v>452</v>
      </c>
      <c r="AB272" s="121" t="s">
        <v>452</v>
      </c>
      <c r="AC272" s="121" t="s">
        <v>452</v>
      </c>
      <c r="AD272" s="121" t="s">
        <v>452</v>
      </c>
      <c r="AE272" s="121" t="s">
        <v>452</v>
      </c>
      <c r="AF272" s="121" t="s">
        <v>452</v>
      </c>
      <c r="AG272" s="121" t="s">
        <v>452</v>
      </c>
      <c r="AH272" s="121" t="s">
        <v>452</v>
      </c>
      <c r="AI272" s="121" t="s">
        <v>452</v>
      </c>
      <c r="AJ272" s="122">
        <v>881559278</v>
      </c>
    </row>
    <row r="273" spans="24:36" ht="24">
      <c r="X273" s="109"/>
      <c r="Y273" s="110" t="s">
        <v>403</v>
      </c>
      <c r="Z273" s="111">
        <v>9623354</v>
      </c>
      <c r="AA273" s="111">
        <v>19953042</v>
      </c>
      <c r="AB273" s="111">
        <v>76530678</v>
      </c>
      <c r="AC273" s="111">
        <v>28359683</v>
      </c>
      <c r="AD273" s="111">
        <v>5865532</v>
      </c>
      <c r="AE273" s="111">
        <v>40574213</v>
      </c>
      <c r="AF273" s="111">
        <v>14623332</v>
      </c>
      <c r="AG273" s="111">
        <v>7808500</v>
      </c>
      <c r="AH273" s="111">
        <v>22534431</v>
      </c>
      <c r="AI273" s="111">
        <v>2358249</v>
      </c>
      <c r="AJ273" s="112">
        <v>228231014</v>
      </c>
    </row>
    <row r="274" spans="24:36" ht="22.5">
      <c r="X274" s="113"/>
      <c r="Y274" s="114" t="s">
        <v>405</v>
      </c>
      <c r="Z274" s="115">
        <v>16179012</v>
      </c>
      <c r="AA274" s="115">
        <v>46181668</v>
      </c>
      <c r="AB274" s="115">
        <v>180894978</v>
      </c>
      <c r="AC274" s="115">
        <v>87220764</v>
      </c>
      <c r="AD274" s="115">
        <v>18285962</v>
      </c>
      <c r="AE274" s="115">
        <v>95804705</v>
      </c>
      <c r="AF274" s="115">
        <v>36170966</v>
      </c>
      <c r="AG274" s="115">
        <v>15526848</v>
      </c>
      <c r="AH274" s="115">
        <v>46458339</v>
      </c>
      <c r="AI274" s="115">
        <v>3647566</v>
      </c>
      <c r="AJ274" s="116">
        <v>546370808</v>
      </c>
    </row>
    <row r="275" spans="24:36" ht="24">
      <c r="X275" s="123">
        <v>8</v>
      </c>
      <c r="Y275" s="114" t="s">
        <v>407</v>
      </c>
      <c r="Z275" s="115">
        <v>25802366</v>
      </c>
      <c r="AA275" s="115">
        <v>66134710</v>
      </c>
      <c r="AB275" s="115">
        <v>257425656</v>
      </c>
      <c r="AC275" s="115">
        <v>115580447</v>
      </c>
      <c r="AD275" s="115">
        <v>24151494</v>
      </c>
      <c r="AE275" s="115">
        <v>136378918</v>
      </c>
      <c r="AF275" s="115">
        <v>50794298</v>
      </c>
      <c r="AG275" s="115">
        <v>23335348</v>
      </c>
      <c r="AH275" s="115">
        <v>68992770</v>
      </c>
      <c r="AI275" s="115">
        <v>6005815</v>
      </c>
      <c r="AJ275" s="116">
        <v>774601822</v>
      </c>
    </row>
    <row r="276" spans="24:36" ht="22.5">
      <c r="X276" s="118" t="s">
        <v>457</v>
      </c>
      <c r="Y276" s="114" t="s">
        <v>409</v>
      </c>
      <c r="Z276" s="115" t="s">
        <v>452</v>
      </c>
      <c r="AA276" s="115" t="s">
        <v>452</v>
      </c>
      <c r="AB276" s="115" t="s">
        <v>452</v>
      </c>
      <c r="AC276" s="115" t="s">
        <v>452</v>
      </c>
      <c r="AD276" s="115" t="s">
        <v>452</v>
      </c>
      <c r="AE276" s="115" t="s">
        <v>452</v>
      </c>
      <c r="AF276" s="115" t="s">
        <v>452</v>
      </c>
      <c r="AG276" s="115" t="s">
        <v>452</v>
      </c>
      <c r="AH276" s="115" t="s">
        <v>452</v>
      </c>
      <c r="AI276" s="115" t="s">
        <v>452</v>
      </c>
      <c r="AJ276" s="116">
        <v>19755959</v>
      </c>
    </row>
    <row r="277" spans="24:36">
      <c r="X277" s="113"/>
      <c r="Y277" s="114" t="s">
        <v>410</v>
      </c>
      <c r="Z277" s="115">
        <v>6932883</v>
      </c>
      <c r="AA277" s="115">
        <v>8769843</v>
      </c>
      <c r="AB277" s="115">
        <v>28476733</v>
      </c>
      <c r="AC277" s="115">
        <v>13563091</v>
      </c>
      <c r="AD277" s="115">
        <v>2195530</v>
      </c>
      <c r="AE277" s="115">
        <v>12454532</v>
      </c>
      <c r="AF277" s="115">
        <v>19421817</v>
      </c>
      <c r="AG277" s="115">
        <v>6879076</v>
      </c>
      <c r="AH277" s="115">
        <v>10235433</v>
      </c>
      <c r="AI277" s="115">
        <v>170643</v>
      </c>
      <c r="AJ277" s="116">
        <v>109099581</v>
      </c>
    </row>
    <row r="278" spans="24:36">
      <c r="X278" s="119"/>
      <c r="Y278" s="120" t="s">
        <v>292</v>
      </c>
      <c r="Z278" s="121" t="s">
        <v>452</v>
      </c>
      <c r="AA278" s="121" t="s">
        <v>452</v>
      </c>
      <c r="AB278" s="121" t="s">
        <v>452</v>
      </c>
      <c r="AC278" s="121" t="s">
        <v>452</v>
      </c>
      <c r="AD278" s="121" t="s">
        <v>452</v>
      </c>
      <c r="AE278" s="121" t="s">
        <v>452</v>
      </c>
      <c r="AF278" s="121" t="s">
        <v>452</v>
      </c>
      <c r="AG278" s="121" t="s">
        <v>452</v>
      </c>
      <c r="AH278" s="121" t="s">
        <v>452</v>
      </c>
      <c r="AI278" s="121" t="s">
        <v>452</v>
      </c>
      <c r="AJ278" s="122">
        <v>903457362</v>
      </c>
    </row>
    <row r="279" spans="24:36" ht="24">
      <c r="X279" s="109"/>
      <c r="Y279" s="110" t="s">
        <v>403</v>
      </c>
      <c r="Z279" s="111">
        <v>9849609</v>
      </c>
      <c r="AA279" s="111">
        <v>20483909</v>
      </c>
      <c r="AB279" s="111">
        <v>78909804</v>
      </c>
      <c r="AC279" s="111">
        <v>28796294</v>
      </c>
      <c r="AD279" s="111">
        <v>5968462</v>
      </c>
      <c r="AE279" s="111">
        <v>40664582</v>
      </c>
      <c r="AF279" s="111">
        <v>14790936</v>
      </c>
      <c r="AG279" s="111">
        <v>7899735</v>
      </c>
      <c r="AH279" s="111">
        <v>22642987</v>
      </c>
      <c r="AI279" s="111">
        <v>2364307</v>
      </c>
      <c r="AJ279" s="112">
        <v>232370625</v>
      </c>
    </row>
    <row r="280" spans="24:36" ht="22.5">
      <c r="X280" s="113"/>
      <c r="Y280" s="114" t="s">
        <v>405</v>
      </c>
      <c r="Z280" s="115">
        <v>16837832</v>
      </c>
      <c r="AA280" s="115">
        <v>48092795</v>
      </c>
      <c r="AB280" s="115">
        <v>186466562</v>
      </c>
      <c r="AC280" s="115">
        <v>88691744</v>
      </c>
      <c r="AD280" s="115">
        <v>18518947</v>
      </c>
      <c r="AE280" s="115">
        <v>96782647</v>
      </c>
      <c r="AF280" s="115">
        <v>36802439</v>
      </c>
      <c r="AG280" s="115">
        <v>15872203</v>
      </c>
      <c r="AH280" s="115">
        <v>47253366</v>
      </c>
      <c r="AI280" s="115">
        <v>3761735</v>
      </c>
      <c r="AJ280" s="116">
        <v>559080270</v>
      </c>
    </row>
    <row r="281" spans="24:36" ht="24">
      <c r="X281" s="123">
        <v>9</v>
      </c>
      <c r="Y281" s="114" t="s">
        <v>407</v>
      </c>
      <c r="Z281" s="115">
        <v>26687441</v>
      </c>
      <c r="AA281" s="115">
        <v>68576704</v>
      </c>
      <c r="AB281" s="115">
        <v>265376366</v>
      </c>
      <c r="AC281" s="115">
        <v>117488038</v>
      </c>
      <c r="AD281" s="115">
        <v>24487409</v>
      </c>
      <c r="AE281" s="115">
        <v>137447229</v>
      </c>
      <c r="AF281" s="115">
        <v>51593375</v>
      </c>
      <c r="AG281" s="115">
        <v>23771938</v>
      </c>
      <c r="AH281" s="115">
        <v>69896353</v>
      </c>
      <c r="AI281" s="115">
        <v>6126042</v>
      </c>
      <c r="AJ281" s="116">
        <v>791450895</v>
      </c>
    </row>
    <row r="282" spans="24:36" ht="22.5">
      <c r="X282" s="118" t="s">
        <v>458</v>
      </c>
      <c r="Y282" s="114" t="s">
        <v>409</v>
      </c>
      <c r="Z282" s="115" t="s">
        <v>452</v>
      </c>
      <c r="AA282" s="115" t="s">
        <v>452</v>
      </c>
      <c r="AB282" s="115" t="s">
        <v>452</v>
      </c>
      <c r="AC282" s="115" t="s">
        <v>452</v>
      </c>
      <c r="AD282" s="115" t="s">
        <v>452</v>
      </c>
      <c r="AE282" s="115" t="s">
        <v>452</v>
      </c>
      <c r="AF282" s="115" t="s">
        <v>452</v>
      </c>
      <c r="AG282" s="115" t="s">
        <v>452</v>
      </c>
      <c r="AH282" s="115" t="s">
        <v>452</v>
      </c>
      <c r="AI282" s="115" t="s">
        <v>452</v>
      </c>
      <c r="AJ282" s="116">
        <v>19864601</v>
      </c>
    </row>
    <row r="283" spans="24:36">
      <c r="X283" s="113"/>
      <c r="Y283" s="114" t="s">
        <v>410</v>
      </c>
      <c r="Z283" s="115">
        <v>6826221</v>
      </c>
      <c r="AA283" s="115">
        <v>9487874</v>
      </c>
      <c r="AB283" s="115">
        <v>29983548</v>
      </c>
      <c r="AC283" s="115">
        <v>14565092</v>
      </c>
      <c r="AD283" s="115">
        <v>2297960</v>
      </c>
      <c r="AE283" s="115">
        <v>13261516</v>
      </c>
      <c r="AF283" s="115">
        <v>20848206</v>
      </c>
      <c r="AG283" s="115">
        <v>7156766</v>
      </c>
      <c r="AH283" s="115">
        <v>10490868</v>
      </c>
      <c r="AI283" s="115">
        <v>224259</v>
      </c>
      <c r="AJ283" s="116">
        <v>115142310</v>
      </c>
    </row>
    <row r="284" spans="24:36">
      <c r="X284" s="119"/>
      <c r="Y284" s="120" t="s">
        <v>292</v>
      </c>
      <c r="Z284" s="121" t="s">
        <v>452</v>
      </c>
      <c r="AA284" s="121" t="s">
        <v>452</v>
      </c>
      <c r="AB284" s="121" t="s">
        <v>452</v>
      </c>
      <c r="AC284" s="121" t="s">
        <v>452</v>
      </c>
      <c r="AD284" s="121" t="s">
        <v>452</v>
      </c>
      <c r="AE284" s="121" t="s">
        <v>452</v>
      </c>
      <c r="AF284" s="121" t="s">
        <v>452</v>
      </c>
      <c r="AG284" s="121" t="s">
        <v>452</v>
      </c>
      <c r="AH284" s="121" t="s">
        <v>452</v>
      </c>
      <c r="AI284" s="121" t="s">
        <v>452</v>
      </c>
      <c r="AJ284" s="122">
        <v>926457806</v>
      </c>
    </row>
    <row r="285" spans="24:36" ht="24">
      <c r="X285" s="109"/>
      <c r="Y285" s="110" t="s">
        <v>403</v>
      </c>
      <c r="Z285" s="111">
        <v>10199840</v>
      </c>
      <c r="AA285" s="111">
        <v>20993397</v>
      </c>
      <c r="AB285" s="111">
        <v>80983863</v>
      </c>
      <c r="AC285" s="111">
        <v>30018622</v>
      </c>
      <c r="AD285" s="111">
        <v>6120637</v>
      </c>
      <c r="AE285" s="111">
        <v>42492017</v>
      </c>
      <c r="AF285" s="111">
        <v>15357860</v>
      </c>
      <c r="AG285" s="111">
        <v>8270169</v>
      </c>
      <c r="AH285" s="111">
        <v>23909987</v>
      </c>
      <c r="AI285" s="111">
        <v>2591243</v>
      </c>
      <c r="AJ285" s="112">
        <v>240937635</v>
      </c>
    </row>
    <row r="286" spans="24:36" ht="22.5">
      <c r="X286" s="113"/>
      <c r="Y286" s="114" t="s">
        <v>405</v>
      </c>
      <c r="Z286" s="115">
        <v>16863229</v>
      </c>
      <c r="AA286" s="115">
        <v>48064049</v>
      </c>
      <c r="AB286" s="115">
        <v>186063479</v>
      </c>
      <c r="AC286" s="115">
        <v>88149573</v>
      </c>
      <c r="AD286" s="115">
        <v>17849455</v>
      </c>
      <c r="AE286" s="115">
        <v>96325782</v>
      </c>
      <c r="AF286" s="115">
        <v>36253962</v>
      </c>
      <c r="AG286" s="115">
        <v>16325274</v>
      </c>
      <c r="AH286" s="115">
        <v>48114671</v>
      </c>
      <c r="AI286" s="115">
        <v>4024257</v>
      </c>
      <c r="AJ286" s="116">
        <v>558033731</v>
      </c>
    </row>
    <row r="287" spans="24:36" ht="24">
      <c r="X287" s="123">
        <v>10</v>
      </c>
      <c r="Y287" s="114" t="s">
        <v>407</v>
      </c>
      <c r="Z287" s="115">
        <v>27063069</v>
      </c>
      <c r="AA287" s="115">
        <v>69057446</v>
      </c>
      <c r="AB287" s="115">
        <v>267047342</v>
      </c>
      <c r="AC287" s="115">
        <v>118168195</v>
      </c>
      <c r="AD287" s="115">
        <v>23970092</v>
      </c>
      <c r="AE287" s="115">
        <v>138817799</v>
      </c>
      <c r="AF287" s="115">
        <v>51611822</v>
      </c>
      <c r="AG287" s="115">
        <v>24595443</v>
      </c>
      <c r="AH287" s="115">
        <v>72024658</v>
      </c>
      <c r="AI287" s="115">
        <v>6615500</v>
      </c>
      <c r="AJ287" s="116">
        <v>798971366</v>
      </c>
    </row>
    <row r="288" spans="24:36" ht="22.5">
      <c r="X288" s="118" t="s">
        <v>459</v>
      </c>
      <c r="Y288" s="114" t="s">
        <v>409</v>
      </c>
      <c r="Z288" s="115" t="s">
        <v>452</v>
      </c>
      <c r="AA288" s="115" t="s">
        <v>452</v>
      </c>
      <c r="AB288" s="115" t="s">
        <v>452</v>
      </c>
      <c r="AC288" s="115" t="s">
        <v>452</v>
      </c>
      <c r="AD288" s="115" t="s">
        <v>452</v>
      </c>
      <c r="AE288" s="115" t="s">
        <v>452</v>
      </c>
      <c r="AF288" s="115" t="s">
        <v>452</v>
      </c>
      <c r="AG288" s="115" t="s">
        <v>452</v>
      </c>
      <c r="AH288" s="115" t="s">
        <v>452</v>
      </c>
      <c r="AI288" s="115" t="s">
        <v>452</v>
      </c>
      <c r="AJ288" s="116">
        <v>19413443</v>
      </c>
    </row>
    <row r="289" spans="24:36">
      <c r="X289" s="113"/>
      <c r="Y289" s="114" t="s">
        <v>410</v>
      </c>
      <c r="Z289" s="115">
        <v>6695317</v>
      </c>
      <c r="AA289" s="115">
        <v>9555945</v>
      </c>
      <c r="AB289" s="115">
        <v>30549714</v>
      </c>
      <c r="AC289" s="115">
        <v>15075273</v>
      </c>
      <c r="AD289" s="115">
        <v>2296275</v>
      </c>
      <c r="AE289" s="115">
        <v>13455034</v>
      </c>
      <c r="AF289" s="115">
        <v>21212511</v>
      </c>
      <c r="AG289" s="115">
        <v>7114450</v>
      </c>
      <c r="AH289" s="115">
        <v>10080873</v>
      </c>
      <c r="AI289" s="115">
        <v>240860</v>
      </c>
      <c r="AJ289" s="116">
        <v>116276252</v>
      </c>
    </row>
    <row r="290" spans="24:36">
      <c r="X290" s="119"/>
      <c r="Y290" s="120" t="s">
        <v>292</v>
      </c>
      <c r="Z290" s="121" t="s">
        <v>452</v>
      </c>
      <c r="AA290" s="121" t="s">
        <v>452</v>
      </c>
      <c r="AB290" s="121" t="s">
        <v>452</v>
      </c>
      <c r="AC290" s="121" t="s">
        <v>452</v>
      </c>
      <c r="AD290" s="121" t="s">
        <v>452</v>
      </c>
      <c r="AE290" s="121" t="s">
        <v>452</v>
      </c>
      <c r="AF290" s="121" t="s">
        <v>452</v>
      </c>
      <c r="AG290" s="121" t="s">
        <v>452</v>
      </c>
      <c r="AH290" s="121" t="s">
        <v>452</v>
      </c>
      <c r="AI290" s="121" t="s">
        <v>452</v>
      </c>
      <c r="AJ290" s="122">
        <v>934661061</v>
      </c>
    </row>
    <row r="291" spans="24:36" ht="24">
      <c r="X291" s="109"/>
      <c r="Y291" s="110" t="s">
        <v>403</v>
      </c>
      <c r="Z291" s="111">
        <v>10516445</v>
      </c>
      <c r="AA291" s="111">
        <v>21842841</v>
      </c>
      <c r="AB291" s="111">
        <v>83974060</v>
      </c>
      <c r="AC291" s="111">
        <v>30759681</v>
      </c>
      <c r="AD291" s="111">
        <v>6436794</v>
      </c>
      <c r="AE291" s="111">
        <v>43555307</v>
      </c>
      <c r="AF291" s="111">
        <v>15749095</v>
      </c>
      <c r="AG291" s="111">
        <v>8425933</v>
      </c>
      <c r="AH291" s="111">
        <v>24392086</v>
      </c>
      <c r="AI291" s="111">
        <v>2581762</v>
      </c>
      <c r="AJ291" s="112">
        <v>248234004</v>
      </c>
    </row>
    <row r="292" spans="24:36" ht="22.5">
      <c r="X292" s="113"/>
      <c r="Y292" s="114" t="s">
        <v>405</v>
      </c>
      <c r="Z292" s="115">
        <v>17553654</v>
      </c>
      <c r="AA292" s="115">
        <v>49961656</v>
      </c>
      <c r="AB292" s="115">
        <v>190251823</v>
      </c>
      <c r="AC292" s="115">
        <v>89268566</v>
      </c>
      <c r="AD292" s="115">
        <v>18416206</v>
      </c>
      <c r="AE292" s="115">
        <v>96847698</v>
      </c>
      <c r="AF292" s="115">
        <v>37164510</v>
      </c>
      <c r="AG292" s="115">
        <v>16574339</v>
      </c>
      <c r="AH292" s="115">
        <v>48671860</v>
      </c>
      <c r="AI292" s="115">
        <v>3975998</v>
      </c>
      <c r="AJ292" s="116">
        <v>568686310</v>
      </c>
    </row>
    <row r="293" spans="24:36" ht="24">
      <c r="X293" s="123">
        <v>11</v>
      </c>
      <c r="Y293" s="114" t="s">
        <v>407</v>
      </c>
      <c r="Z293" s="115">
        <v>28070099</v>
      </c>
      <c r="AA293" s="115">
        <v>71804497</v>
      </c>
      <c r="AB293" s="115">
        <v>274225883</v>
      </c>
      <c r="AC293" s="115">
        <v>120028247</v>
      </c>
      <c r="AD293" s="115">
        <v>24853000</v>
      </c>
      <c r="AE293" s="115">
        <v>140403005</v>
      </c>
      <c r="AF293" s="115">
        <v>52913605</v>
      </c>
      <c r="AG293" s="115">
        <v>25000272</v>
      </c>
      <c r="AH293" s="115">
        <v>73063946</v>
      </c>
      <c r="AI293" s="115">
        <v>6557760</v>
      </c>
      <c r="AJ293" s="116">
        <v>816920314</v>
      </c>
    </row>
    <row r="294" spans="24:36" ht="22.5">
      <c r="X294" s="118" t="s">
        <v>460</v>
      </c>
      <c r="Y294" s="114" t="s">
        <v>409</v>
      </c>
      <c r="Z294" s="115" t="s">
        <v>452</v>
      </c>
      <c r="AA294" s="115" t="s">
        <v>452</v>
      </c>
      <c r="AB294" s="115" t="s">
        <v>452</v>
      </c>
      <c r="AC294" s="115" t="s">
        <v>452</v>
      </c>
      <c r="AD294" s="115" t="s">
        <v>452</v>
      </c>
      <c r="AE294" s="115" t="s">
        <v>452</v>
      </c>
      <c r="AF294" s="115" t="s">
        <v>452</v>
      </c>
      <c r="AG294" s="115" t="s">
        <v>452</v>
      </c>
      <c r="AH294" s="115" t="s">
        <v>452</v>
      </c>
      <c r="AI294" s="115" t="s">
        <v>452</v>
      </c>
      <c r="AJ294" s="116">
        <v>19878157</v>
      </c>
    </row>
    <row r="295" spans="24:36">
      <c r="X295" s="113"/>
      <c r="Y295" s="114" t="s">
        <v>410</v>
      </c>
      <c r="Z295" s="115">
        <v>6688054</v>
      </c>
      <c r="AA295" s="115">
        <v>9701896</v>
      </c>
      <c r="AB295" s="115">
        <v>31305502</v>
      </c>
      <c r="AC295" s="115">
        <v>15866265</v>
      </c>
      <c r="AD295" s="115">
        <v>2377707</v>
      </c>
      <c r="AE295" s="115">
        <v>14270826</v>
      </c>
      <c r="AF295" s="115">
        <v>22306994</v>
      </c>
      <c r="AG295" s="115">
        <v>7163290</v>
      </c>
      <c r="AH295" s="115">
        <v>10654983</v>
      </c>
      <c r="AI295" s="115">
        <v>237076</v>
      </c>
      <c r="AJ295" s="116">
        <v>120572593</v>
      </c>
    </row>
    <row r="296" spans="24:36">
      <c r="X296" s="119"/>
      <c r="Y296" s="120" t="s">
        <v>292</v>
      </c>
      <c r="Z296" s="121" t="s">
        <v>452</v>
      </c>
      <c r="AA296" s="121" t="s">
        <v>452</v>
      </c>
      <c r="AB296" s="121" t="s">
        <v>452</v>
      </c>
      <c r="AC296" s="121" t="s">
        <v>452</v>
      </c>
      <c r="AD296" s="121" t="s">
        <v>452</v>
      </c>
      <c r="AE296" s="121" t="s">
        <v>452</v>
      </c>
      <c r="AF296" s="121" t="s">
        <v>452</v>
      </c>
      <c r="AG296" s="121" t="s">
        <v>452</v>
      </c>
      <c r="AH296" s="121" t="s">
        <v>452</v>
      </c>
      <c r="AI296" s="121" t="s">
        <v>452</v>
      </c>
      <c r="AJ296" s="122">
        <v>957370102</v>
      </c>
    </row>
    <row r="297" spans="24:36" ht="24">
      <c r="X297" s="109"/>
      <c r="Y297" s="110" t="s">
        <v>403</v>
      </c>
      <c r="Z297" s="111">
        <v>10847386</v>
      </c>
      <c r="AA297" s="111">
        <v>22429202</v>
      </c>
      <c r="AB297" s="111">
        <v>85989817</v>
      </c>
      <c r="AC297" s="111">
        <v>31711026</v>
      </c>
      <c r="AD297" s="111">
        <v>6660166</v>
      </c>
      <c r="AE297" s="111">
        <v>44407584</v>
      </c>
      <c r="AF297" s="111">
        <v>16207609</v>
      </c>
      <c r="AG297" s="111">
        <v>8610047</v>
      </c>
      <c r="AH297" s="111">
        <v>25145900</v>
      </c>
      <c r="AI297" s="111">
        <v>2583608</v>
      </c>
      <c r="AJ297" s="112">
        <v>254592345</v>
      </c>
    </row>
    <row r="298" spans="24:36" ht="22.5">
      <c r="X298" s="113"/>
      <c r="Y298" s="114" t="s">
        <v>405</v>
      </c>
      <c r="Z298" s="115">
        <v>18263978</v>
      </c>
      <c r="AA298" s="115">
        <v>52084594</v>
      </c>
      <c r="AB298" s="115">
        <v>194661329</v>
      </c>
      <c r="AC298" s="115">
        <v>91325869</v>
      </c>
      <c r="AD298" s="115">
        <v>19032155</v>
      </c>
      <c r="AE298" s="115">
        <v>98444327</v>
      </c>
      <c r="AF298" s="115">
        <v>38295272</v>
      </c>
      <c r="AG298" s="115">
        <v>17076270</v>
      </c>
      <c r="AH298" s="115">
        <v>50105120</v>
      </c>
      <c r="AI298" s="115">
        <v>4042165</v>
      </c>
      <c r="AJ298" s="116">
        <v>583331079</v>
      </c>
    </row>
    <row r="299" spans="24:36" ht="24">
      <c r="X299" s="123">
        <v>12</v>
      </c>
      <c r="Y299" s="114" t="s">
        <v>407</v>
      </c>
      <c r="Z299" s="115">
        <v>29111364</v>
      </c>
      <c r="AA299" s="115">
        <v>74513796</v>
      </c>
      <c r="AB299" s="115">
        <v>280651146</v>
      </c>
      <c r="AC299" s="115">
        <v>123036895</v>
      </c>
      <c r="AD299" s="115">
        <v>25692321</v>
      </c>
      <c r="AE299" s="115">
        <v>142851911</v>
      </c>
      <c r="AF299" s="115">
        <v>54502881</v>
      </c>
      <c r="AG299" s="115">
        <v>25686317</v>
      </c>
      <c r="AH299" s="115">
        <v>75251020</v>
      </c>
      <c r="AI299" s="115">
        <v>6625773</v>
      </c>
      <c r="AJ299" s="116">
        <v>837923424</v>
      </c>
    </row>
    <row r="300" spans="24:36" ht="22.5">
      <c r="X300" s="118" t="s">
        <v>461</v>
      </c>
      <c r="Y300" s="114" t="s">
        <v>409</v>
      </c>
      <c r="Z300" s="115" t="s">
        <v>452</v>
      </c>
      <c r="AA300" s="115" t="s">
        <v>452</v>
      </c>
      <c r="AB300" s="115" t="s">
        <v>452</v>
      </c>
      <c r="AC300" s="115" t="s">
        <v>452</v>
      </c>
      <c r="AD300" s="115" t="s">
        <v>452</v>
      </c>
      <c r="AE300" s="115" t="s">
        <v>452</v>
      </c>
      <c r="AF300" s="115" t="s">
        <v>452</v>
      </c>
      <c r="AG300" s="115" t="s">
        <v>452</v>
      </c>
      <c r="AH300" s="115" t="s">
        <v>452</v>
      </c>
      <c r="AI300" s="115" t="s">
        <v>452</v>
      </c>
      <c r="AJ300" s="116">
        <v>20206243</v>
      </c>
    </row>
    <row r="301" spans="24:36">
      <c r="X301" s="113"/>
      <c r="Y301" s="114" t="s">
        <v>410</v>
      </c>
      <c r="Z301" s="115">
        <v>6646109</v>
      </c>
      <c r="AA301" s="115">
        <v>10085790</v>
      </c>
      <c r="AB301" s="115">
        <v>31922927</v>
      </c>
      <c r="AC301" s="115">
        <v>16586472</v>
      </c>
      <c r="AD301" s="115">
        <v>2504407</v>
      </c>
      <c r="AE301" s="115">
        <v>14719167</v>
      </c>
      <c r="AF301" s="115">
        <v>23059944</v>
      </c>
      <c r="AG301" s="115">
        <v>7443578</v>
      </c>
      <c r="AH301" s="115">
        <v>10741181</v>
      </c>
      <c r="AI301" s="115">
        <v>222995</v>
      </c>
      <c r="AJ301" s="116">
        <v>123932570</v>
      </c>
    </row>
    <row r="302" spans="24:36">
      <c r="X302" s="119"/>
      <c r="Y302" s="120" t="s">
        <v>292</v>
      </c>
      <c r="Z302" s="121" t="s">
        <v>452</v>
      </c>
      <c r="AA302" s="121" t="s">
        <v>452</v>
      </c>
      <c r="AB302" s="121" t="s">
        <v>452</v>
      </c>
      <c r="AC302" s="121" t="s">
        <v>452</v>
      </c>
      <c r="AD302" s="121" t="s">
        <v>452</v>
      </c>
      <c r="AE302" s="121" t="s">
        <v>452</v>
      </c>
      <c r="AF302" s="121" t="s">
        <v>452</v>
      </c>
      <c r="AG302" s="121" t="s">
        <v>452</v>
      </c>
      <c r="AH302" s="121" t="s">
        <v>452</v>
      </c>
      <c r="AI302" s="121" t="s">
        <v>452</v>
      </c>
      <c r="AJ302" s="122">
        <v>982065587</v>
      </c>
    </row>
    <row r="303" spans="24:36" ht="24">
      <c r="X303" s="109"/>
      <c r="Y303" s="110" t="s">
        <v>403</v>
      </c>
      <c r="Z303" s="111">
        <v>10906341</v>
      </c>
      <c r="AA303" s="111">
        <v>22228666</v>
      </c>
      <c r="AB303" s="111">
        <v>85080001</v>
      </c>
      <c r="AC303" s="111">
        <v>31811226</v>
      </c>
      <c r="AD303" s="111">
        <v>6644200</v>
      </c>
      <c r="AE303" s="111">
        <v>44346976</v>
      </c>
      <c r="AF303" s="111">
        <v>16384070</v>
      </c>
      <c r="AG303" s="111">
        <v>8688990</v>
      </c>
      <c r="AH303" s="111">
        <v>25651107</v>
      </c>
      <c r="AI303" s="111">
        <v>2727636</v>
      </c>
      <c r="AJ303" s="112">
        <v>254469213</v>
      </c>
    </row>
    <row r="304" spans="24:36" ht="22.5">
      <c r="X304" s="113"/>
      <c r="Y304" s="114" t="s">
        <v>405</v>
      </c>
      <c r="Z304" s="115" t="s">
        <v>404</v>
      </c>
      <c r="AA304" s="115" t="s">
        <v>404</v>
      </c>
      <c r="AB304" s="115" t="s">
        <v>404</v>
      </c>
      <c r="AC304" s="115" t="s">
        <v>404</v>
      </c>
      <c r="AD304" s="115" t="s">
        <v>404</v>
      </c>
      <c r="AE304" s="115" t="s">
        <v>404</v>
      </c>
      <c r="AF304" s="115" t="s">
        <v>404</v>
      </c>
      <c r="AG304" s="115" t="s">
        <v>404</v>
      </c>
      <c r="AH304" s="115" t="s">
        <v>404</v>
      </c>
      <c r="AI304" s="115" t="s">
        <v>404</v>
      </c>
      <c r="AJ304" s="116" t="s">
        <v>404</v>
      </c>
    </row>
    <row r="305" spans="24:36" ht="24">
      <c r="X305" s="123">
        <v>13</v>
      </c>
      <c r="Y305" s="114" t="s">
        <v>407</v>
      </c>
      <c r="Z305" s="115">
        <v>28848121</v>
      </c>
      <c r="AA305" s="115">
        <v>72499810</v>
      </c>
      <c r="AB305" s="115">
        <v>275540003</v>
      </c>
      <c r="AC305" s="115">
        <v>120858169</v>
      </c>
      <c r="AD305" s="115">
        <v>24985939</v>
      </c>
      <c r="AE305" s="115">
        <v>139778935</v>
      </c>
      <c r="AF305" s="115">
        <v>53604886</v>
      </c>
      <c r="AG305" s="115">
        <v>25767643</v>
      </c>
      <c r="AH305" s="115">
        <v>75327216</v>
      </c>
      <c r="AI305" s="115">
        <v>6888824</v>
      </c>
      <c r="AJ305" s="116">
        <v>824099546</v>
      </c>
    </row>
    <row r="306" spans="24:36" ht="22.5">
      <c r="X306" s="118" t="s">
        <v>462</v>
      </c>
      <c r="Y306" s="114" t="s">
        <v>409</v>
      </c>
      <c r="Z306" s="115" t="s">
        <v>452</v>
      </c>
      <c r="AA306" s="115" t="s">
        <v>452</v>
      </c>
      <c r="AB306" s="115" t="s">
        <v>452</v>
      </c>
      <c r="AC306" s="115" t="s">
        <v>452</v>
      </c>
      <c r="AD306" s="115" t="s">
        <v>452</v>
      </c>
      <c r="AE306" s="115" t="s">
        <v>452</v>
      </c>
      <c r="AF306" s="115" t="s">
        <v>452</v>
      </c>
      <c r="AG306" s="115" t="s">
        <v>452</v>
      </c>
      <c r="AH306" s="115" t="s">
        <v>452</v>
      </c>
      <c r="AI306" s="115" t="s">
        <v>452</v>
      </c>
      <c r="AJ306" s="116">
        <v>20177309</v>
      </c>
    </row>
    <row r="307" spans="24:36">
      <c r="X307" s="113"/>
      <c r="Y307" s="114" t="s">
        <v>410</v>
      </c>
      <c r="Z307" s="115">
        <v>6479066</v>
      </c>
      <c r="AA307" s="115">
        <v>10035342</v>
      </c>
      <c r="AB307" s="115">
        <v>38633976</v>
      </c>
      <c r="AC307" s="115">
        <v>16364209</v>
      </c>
      <c r="AD307" s="115">
        <v>2397117</v>
      </c>
      <c r="AE307" s="115">
        <v>14656090</v>
      </c>
      <c r="AF307" s="115">
        <v>22572529</v>
      </c>
      <c r="AG307" s="115">
        <v>7198430</v>
      </c>
      <c r="AH307" s="115">
        <v>14893366</v>
      </c>
      <c r="AI307" s="115">
        <v>226696</v>
      </c>
      <c r="AJ307" s="116">
        <v>133456821</v>
      </c>
    </row>
    <row r="308" spans="24:36">
      <c r="X308" s="119"/>
      <c r="Y308" s="120" t="s">
        <v>292</v>
      </c>
      <c r="Z308" s="121" t="s">
        <v>452</v>
      </c>
      <c r="AA308" s="121" t="s">
        <v>452</v>
      </c>
      <c r="AB308" s="121" t="s">
        <v>452</v>
      </c>
      <c r="AC308" s="121" t="s">
        <v>452</v>
      </c>
      <c r="AD308" s="121" t="s">
        <v>452</v>
      </c>
      <c r="AE308" s="121" t="s">
        <v>452</v>
      </c>
      <c r="AF308" s="121" t="s">
        <v>452</v>
      </c>
      <c r="AG308" s="121" t="s">
        <v>452</v>
      </c>
      <c r="AH308" s="121" t="s">
        <v>452</v>
      </c>
      <c r="AI308" s="121" t="s">
        <v>452</v>
      </c>
      <c r="AJ308" s="122">
        <v>977733676</v>
      </c>
    </row>
    <row r="309" spans="24:36" ht="24">
      <c r="X309" s="109"/>
      <c r="Y309" s="110" t="s">
        <v>403</v>
      </c>
      <c r="Z309" s="111">
        <v>11116600</v>
      </c>
      <c r="AA309" s="111">
        <v>22913974</v>
      </c>
      <c r="AB309" s="111">
        <v>89354085</v>
      </c>
      <c r="AC309" s="111">
        <v>32843442</v>
      </c>
      <c r="AD309" s="111">
        <v>6870312</v>
      </c>
      <c r="AE309" s="111">
        <v>45602930</v>
      </c>
      <c r="AF309" s="111">
        <v>16850464</v>
      </c>
      <c r="AG309" s="111">
        <v>8933796</v>
      </c>
      <c r="AH309" s="111">
        <v>26249403</v>
      </c>
      <c r="AI309" s="111">
        <v>2704007</v>
      </c>
      <c r="AJ309" s="112">
        <v>263439013</v>
      </c>
    </row>
    <row r="310" spans="24:36" ht="22.5">
      <c r="X310" s="113"/>
      <c r="Y310" s="114" t="s">
        <v>405</v>
      </c>
      <c r="Z310" s="115" t="s">
        <v>404</v>
      </c>
      <c r="AA310" s="115" t="s">
        <v>404</v>
      </c>
      <c r="AB310" s="115" t="s">
        <v>404</v>
      </c>
      <c r="AC310" s="115" t="s">
        <v>404</v>
      </c>
      <c r="AD310" s="115" t="s">
        <v>404</v>
      </c>
      <c r="AE310" s="115" t="s">
        <v>404</v>
      </c>
      <c r="AF310" s="115" t="s">
        <v>404</v>
      </c>
      <c r="AG310" s="115" t="s">
        <v>404</v>
      </c>
      <c r="AH310" s="115" t="s">
        <v>404</v>
      </c>
      <c r="AI310" s="115" t="s">
        <v>404</v>
      </c>
      <c r="AJ310" s="116" t="s">
        <v>404</v>
      </c>
    </row>
    <row r="311" spans="24:36" ht="24">
      <c r="X311" s="123">
        <v>14</v>
      </c>
      <c r="Y311" s="114" t="s">
        <v>407</v>
      </c>
      <c r="Z311" s="115">
        <v>29247241</v>
      </c>
      <c r="AA311" s="115">
        <v>74254595</v>
      </c>
      <c r="AB311" s="115">
        <v>281901895</v>
      </c>
      <c r="AC311" s="115">
        <v>123049560</v>
      </c>
      <c r="AD311" s="115">
        <v>25586968</v>
      </c>
      <c r="AE311" s="115">
        <v>141819811</v>
      </c>
      <c r="AF311" s="115">
        <v>55847450</v>
      </c>
      <c r="AG311" s="115">
        <v>26247972</v>
      </c>
      <c r="AH311" s="115">
        <v>76635652</v>
      </c>
      <c r="AI311" s="115">
        <v>6883256</v>
      </c>
      <c r="AJ311" s="116">
        <v>841474400</v>
      </c>
    </row>
    <row r="312" spans="24:36" ht="22.5">
      <c r="X312" s="118" t="s">
        <v>463</v>
      </c>
      <c r="Y312" s="114" t="s">
        <v>409</v>
      </c>
      <c r="Z312" s="115" t="s">
        <v>452</v>
      </c>
      <c r="AA312" s="115" t="s">
        <v>452</v>
      </c>
      <c r="AB312" s="115" t="s">
        <v>452</v>
      </c>
      <c r="AC312" s="115" t="s">
        <v>452</v>
      </c>
      <c r="AD312" s="115" t="s">
        <v>452</v>
      </c>
      <c r="AE312" s="115" t="s">
        <v>452</v>
      </c>
      <c r="AF312" s="115" t="s">
        <v>452</v>
      </c>
      <c r="AG312" s="115" t="s">
        <v>452</v>
      </c>
      <c r="AH312" s="115" t="s">
        <v>452</v>
      </c>
      <c r="AI312" s="115" t="s">
        <v>452</v>
      </c>
      <c r="AJ312" s="116">
        <v>21457543</v>
      </c>
    </row>
    <row r="313" spans="24:36">
      <c r="X313" s="113"/>
      <c r="Y313" s="114" t="s">
        <v>410</v>
      </c>
      <c r="Z313" s="115">
        <v>6574241</v>
      </c>
      <c r="AA313" s="115">
        <v>10430877</v>
      </c>
      <c r="AB313" s="115">
        <v>39573166</v>
      </c>
      <c r="AC313" s="115">
        <v>17369915</v>
      </c>
      <c r="AD313" s="115">
        <v>2423069</v>
      </c>
      <c r="AE313" s="115">
        <v>15307495</v>
      </c>
      <c r="AF313" s="115">
        <v>22964431</v>
      </c>
      <c r="AG313" s="115">
        <v>7440775</v>
      </c>
      <c r="AH313" s="115">
        <v>14789686</v>
      </c>
      <c r="AI313" s="115">
        <v>246164</v>
      </c>
      <c r="AJ313" s="116">
        <v>137119819</v>
      </c>
    </row>
    <row r="314" spans="24:36">
      <c r="X314" s="119"/>
      <c r="Y314" s="120" t="s">
        <v>292</v>
      </c>
      <c r="Z314" s="115" t="s">
        <v>452</v>
      </c>
      <c r="AA314" s="115" t="s">
        <v>452</v>
      </c>
      <c r="AB314" s="115" t="s">
        <v>452</v>
      </c>
      <c r="AC314" s="115" t="s">
        <v>452</v>
      </c>
      <c r="AD314" s="115" t="s">
        <v>452</v>
      </c>
      <c r="AE314" s="115" t="s">
        <v>452</v>
      </c>
      <c r="AF314" s="115" t="s">
        <v>452</v>
      </c>
      <c r="AG314" s="115" t="s">
        <v>452</v>
      </c>
      <c r="AH314" s="115" t="s">
        <v>452</v>
      </c>
      <c r="AI314" s="115" t="s">
        <v>452</v>
      </c>
      <c r="AJ314" s="122">
        <v>1000051762</v>
      </c>
    </row>
    <row r="315" spans="24:36" ht="24">
      <c r="X315" s="109"/>
      <c r="Y315" s="110" t="s">
        <v>403</v>
      </c>
      <c r="Z315" s="111">
        <v>11256223</v>
      </c>
      <c r="AA315" s="111">
        <v>22792834</v>
      </c>
      <c r="AB315" s="111">
        <v>86925556</v>
      </c>
      <c r="AC315" s="111">
        <v>32530305</v>
      </c>
      <c r="AD315" s="111">
        <v>6856212</v>
      </c>
      <c r="AE315" s="111">
        <v>44655178</v>
      </c>
      <c r="AF315" s="111">
        <v>16667350</v>
      </c>
      <c r="AG315" s="111">
        <v>8857665</v>
      </c>
      <c r="AH315" s="111">
        <v>26304611</v>
      </c>
      <c r="AI315" s="111">
        <v>2807816</v>
      </c>
      <c r="AJ315" s="112">
        <v>259653750</v>
      </c>
    </row>
    <row r="316" spans="24:36" ht="22.5">
      <c r="X316" s="113"/>
      <c r="Y316" s="114" t="s">
        <v>405</v>
      </c>
      <c r="Z316" s="115" t="s">
        <v>404</v>
      </c>
      <c r="AA316" s="115" t="s">
        <v>404</v>
      </c>
      <c r="AB316" s="115" t="s">
        <v>404</v>
      </c>
      <c r="AC316" s="115" t="s">
        <v>404</v>
      </c>
      <c r="AD316" s="115" t="s">
        <v>404</v>
      </c>
      <c r="AE316" s="115" t="s">
        <v>404</v>
      </c>
      <c r="AF316" s="115" t="s">
        <v>404</v>
      </c>
      <c r="AG316" s="115" t="s">
        <v>404</v>
      </c>
      <c r="AH316" s="115" t="s">
        <v>404</v>
      </c>
      <c r="AI316" s="115" t="s">
        <v>404</v>
      </c>
      <c r="AJ316" s="116" t="s">
        <v>404</v>
      </c>
    </row>
    <row r="317" spans="24:36" ht="24">
      <c r="X317" s="123">
        <v>15</v>
      </c>
      <c r="Y317" s="114" t="s">
        <v>407</v>
      </c>
      <c r="Z317" s="115">
        <v>29528187</v>
      </c>
      <c r="AA317" s="115">
        <v>74546931</v>
      </c>
      <c r="AB317" s="115">
        <v>276012209</v>
      </c>
      <c r="AC317" s="115">
        <v>122215631</v>
      </c>
      <c r="AD317" s="115">
        <v>25624361</v>
      </c>
      <c r="AE317" s="115">
        <v>140245910</v>
      </c>
      <c r="AF317" s="115">
        <v>55434350</v>
      </c>
      <c r="AG317" s="115">
        <v>26273321</v>
      </c>
      <c r="AH317" s="115">
        <v>77267998</v>
      </c>
      <c r="AI317" s="115">
        <v>7155770</v>
      </c>
      <c r="AJ317" s="116">
        <v>834304668</v>
      </c>
    </row>
    <row r="318" spans="24:36" ht="22.5">
      <c r="X318" s="118" t="s">
        <v>464</v>
      </c>
      <c r="Y318" s="114" t="s">
        <v>409</v>
      </c>
      <c r="Z318" s="115" t="s">
        <v>452</v>
      </c>
      <c r="AA318" s="115" t="s">
        <v>452</v>
      </c>
      <c r="AB318" s="115" t="s">
        <v>452</v>
      </c>
      <c r="AC318" s="115" t="s">
        <v>452</v>
      </c>
      <c r="AD318" s="115" t="s">
        <v>452</v>
      </c>
      <c r="AE318" s="115" t="s">
        <v>452</v>
      </c>
      <c r="AF318" s="115" t="s">
        <v>452</v>
      </c>
      <c r="AG318" s="115" t="s">
        <v>452</v>
      </c>
      <c r="AH318" s="115" t="s">
        <v>452</v>
      </c>
      <c r="AI318" s="115" t="s">
        <v>452</v>
      </c>
      <c r="AJ318" s="116">
        <v>23916313</v>
      </c>
    </row>
    <row r="319" spans="24:36">
      <c r="X319" s="113"/>
      <c r="Y319" s="114" t="s">
        <v>410</v>
      </c>
      <c r="Z319" s="115">
        <v>6490554</v>
      </c>
      <c r="AA319" s="115">
        <v>11806821</v>
      </c>
      <c r="AB319" s="115">
        <v>32265300</v>
      </c>
      <c r="AC319" s="115">
        <v>18033220</v>
      </c>
      <c r="AD319" s="115">
        <v>2119439</v>
      </c>
      <c r="AE319" s="115">
        <v>15050795</v>
      </c>
      <c r="AF319" s="115">
        <v>23137053</v>
      </c>
      <c r="AG319" s="115">
        <v>7284746</v>
      </c>
      <c r="AH319" s="115">
        <v>10147735</v>
      </c>
      <c r="AI319" s="115">
        <v>211285</v>
      </c>
      <c r="AJ319" s="116">
        <v>126546948</v>
      </c>
    </row>
    <row r="320" spans="24:36">
      <c r="X320" s="119"/>
      <c r="Y320" s="120" t="s">
        <v>292</v>
      </c>
      <c r="Z320" s="115" t="s">
        <v>452</v>
      </c>
      <c r="AA320" s="115" t="s">
        <v>452</v>
      </c>
      <c r="AB320" s="115" t="s">
        <v>452</v>
      </c>
      <c r="AC320" s="115" t="s">
        <v>452</v>
      </c>
      <c r="AD320" s="115" t="s">
        <v>452</v>
      </c>
      <c r="AE320" s="115" t="s">
        <v>452</v>
      </c>
      <c r="AF320" s="115" t="s">
        <v>452</v>
      </c>
      <c r="AG320" s="115" t="s">
        <v>452</v>
      </c>
      <c r="AH320" s="115" t="s">
        <v>452</v>
      </c>
      <c r="AI320" s="115" t="s">
        <v>452</v>
      </c>
      <c r="AJ320" s="122">
        <v>984767930</v>
      </c>
    </row>
    <row r="321" spans="24:38" ht="24">
      <c r="X321" s="109"/>
      <c r="Y321" s="110" t="s">
        <v>403</v>
      </c>
      <c r="Z321" s="111">
        <v>11399338</v>
      </c>
      <c r="AA321" s="111">
        <v>23612159</v>
      </c>
      <c r="AB321" s="111">
        <v>92592095</v>
      </c>
      <c r="AC321" s="111">
        <v>34079008</v>
      </c>
      <c r="AD321" s="111">
        <v>7154418</v>
      </c>
      <c r="AE321" s="111">
        <v>46800197</v>
      </c>
      <c r="AF321" s="111">
        <v>17469754</v>
      </c>
      <c r="AG321" s="111">
        <v>9171891</v>
      </c>
      <c r="AH321" s="111">
        <v>27459175</v>
      </c>
      <c r="AI321" s="111">
        <v>2809088</v>
      </c>
      <c r="AJ321" s="112">
        <v>272547123</v>
      </c>
    </row>
    <row r="322" spans="24:38" ht="22.5">
      <c r="X322" s="113"/>
      <c r="Y322" s="114" t="s">
        <v>405</v>
      </c>
      <c r="Z322" s="115" t="s">
        <v>404</v>
      </c>
      <c r="AA322" s="115" t="s">
        <v>404</v>
      </c>
      <c r="AB322" s="115" t="s">
        <v>404</v>
      </c>
      <c r="AC322" s="115" t="s">
        <v>404</v>
      </c>
      <c r="AD322" s="115" t="s">
        <v>404</v>
      </c>
      <c r="AE322" s="115" t="s">
        <v>404</v>
      </c>
      <c r="AF322" s="115" t="s">
        <v>404</v>
      </c>
      <c r="AG322" s="115" t="s">
        <v>404</v>
      </c>
      <c r="AH322" s="115" t="s">
        <v>404</v>
      </c>
      <c r="AI322" s="115" t="s">
        <v>404</v>
      </c>
      <c r="AJ322" s="116" t="s">
        <v>404</v>
      </c>
    </row>
    <row r="323" spans="24:38" ht="24">
      <c r="X323" s="123">
        <v>16</v>
      </c>
      <c r="Y323" s="114" t="s">
        <v>407</v>
      </c>
      <c r="Z323" s="115">
        <v>30192110</v>
      </c>
      <c r="AA323" s="115">
        <v>77329067</v>
      </c>
      <c r="AB323" s="115">
        <v>286740584</v>
      </c>
      <c r="AC323" s="115">
        <v>126662677</v>
      </c>
      <c r="AD323" s="115">
        <v>26874339</v>
      </c>
      <c r="AE323" s="115">
        <v>144886041</v>
      </c>
      <c r="AF323" s="115">
        <v>58139852</v>
      </c>
      <c r="AG323" s="115">
        <v>27210929</v>
      </c>
      <c r="AH323" s="115">
        <v>80198856</v>
      </c>
      <c r="AI323" s="115">
        <v>7193218</v>
      </c>
      <c r="AJ323" s="116">
        <v>865427673</v>
      </c>
    </row>
    <row r="324" spans="24:38" ht="22.5">
      <c r="X324" s="118" t="s">
        <v>465</v>
      </c>
      <c r="Y324" s="114" t="s">
        <v>409</v>
      </c>
      <c r="Z324" s="115" t="s">
        <v>452</v>
      </c>
      <c r="AA324" s="115" t="s">
        <v>452</v>
      </c>
      <c r="AB324" s="115" t="s">
        <v>452</v>
      </c>
      <c r="AC324" s="115" t="s">
        <v>452</v>
      </c>
      <c r="AD324" s="115" t="s">
        <v>452</v>
      </c>
      <c r="AE324" s="115" t="s">
        <v>452</v>
      </c>
      <c r="AF324" s="115" t="s">
        <v>452</v>
      </c>
      <c r="AG324" s="115" t="s">
        <v>452</v>
      </c>
      <c r="AH324" s="115" t="s">
        <v>452</v>
      </c>
      <c r="AI324" s="115" t="s">
        <v>452</v>
      </c>
      <c r="AJ324" s="116">
        <v>26675608</v>
      </c>
    </row>
    <row r="325" spans="24:38">
      <c r="X325" s="113"/>
      <c r="Y325" s="114" t="s">
        <v>410</v>
      </c>
      <c r="Z325" s="115">
        <v>6747618</v>
      </c>
      <c r="AA325" s="115">
        <v>11581884</v>
      </c>
      <c r="AB325" s="115">
        <v>34394592</v>
      </c>
      <c r="AC325" s="115">
        <v>19554744</v>
      </c>
      <c r="AD325" s="115">
        <v>2061975</v>
      </c>
      <c r="AE325" s="115">
        <v>15526615</v>
      </c>
      <c r="AF325" s="115">
        <v>23457438</v>
      </c>
      <c r="AG325" s="115">
        <v>7244837</v>
      </c>
      <c r="AH325" s="115">
        <v>10285405</v>
      </c>
      <c r="AI325" s="115">
        <v>190661</v>
      </c>
      <c r="AJ325" s="116">
        <v>131045769</v>
      </c>
    </row>
    <row r="326" spans="24:38">
      <c r="X326" s="119"/>
      <c r="Y326" s="120" t="s">
        <v>292</v>
      </c>
      <c r="Z326" s="115" t="s">
        <v>452</v>
      </c>
      <c r="AA326" s="115" t="s">
        <v>452</v>
      </c>
      <c r="AB326" s="115" t="s">
        <v>452</v>
      </c>
      <c r="AC326" s="115" t="s">
        <v>452</v>
      </c>
      <c r="AD326" s="115" t="s">
        <v>452</v>
      </c>
      <c r="AE326" s="115" t="s">
        <v>452</v>
      </c>
      <c r="AF326" s="115" t="s">
        <v>452</v>
      </c>
      <c r="AG326" s="115" t="s">
        <v>452</v>
      </c>
      <c r="AH326" s="115" t="s">
        <v>452</v>
      </c>
      <c r="AI326" s="115" t="s">
        <v>452</v>
      </c>
      <c r="AJ326" s="122">
        <v>1023149050</v>
      </c>
      <c r="AL326" s="99">
        <f>+AJ326*1000*1000/365/24/1000/10000</f>
        <v>11679.783675799086</v>
      </c>
    </row>
    <row r="327" spans="24:38" ht="24">
      <c r="X327" s="109"/>
      <c r="Y327" s="110" t="s">
        <v>403</v>
      </c>
      <c r="Z327" s="111">
        <v>11540666</v>
      </c>
      <c r="AA327" s="111">
        <v>24355648</v>
      </c>
      <c r="AB327" s="111">
        <v>95186355</v>
      </c>
      <c r="AC327" s="111">
        <v>35290519</v>
      </c>
      <c r="AD327" s="111">
        <v>7505101</v>
      </c>
      <c r="AE327" s="111">
        <v>48719506</v>
      </c>
      <c r="AF327" s="111">
        <v>18140335</v>
      </c>
      <c r="AG327" s="111">
        <v>9410149</v>
      </c>
      <c r="AH327" s="111">
        <v>28240720</v>
      </c>
      <c r="AI327" s="111">
        <v>2900192</v>
      </c>
      <c r="AJ327" s="112">
        <v>281289191</v>
      </c>
    </row>
    <row r="328" spans="24:38" ht="22.5">
      <c r="X328" s="113"/>
      <c r="Y328" s="114" t="s">
        <v>405</v>
      </c>
      <c r="Z328" s="115" t="s">
        <v>404</v>
      </c>
      <c r="AA328" s="115" t="s">
        <v>404</v>
      </c>
      <c r="AB328" s="115" t="s">
        <v>404</v>
      </c>
      <c r="AC328" s="115" t="s">
        <v>404</v>
      </c>
      <c r="AD328" s="115" t="s">
        <v>404</v>
      </c>
      <c r="AE328" s="115" t="s">
        <v>404</v>
      </c>
      <c r="AF328" s="115" t="s">
        <v>404</v>
      </c>
      <c r="AG328" s="115" t="s">
        <v>404</v>
      </c>
      <c r="AH328" s="115" t="s">
        <v>404</v>
      </c>
      <c r="AI328" s="115" t="s">
        <v>404</v>
      </c>
      <c r="AJ328" s="116" t="s">
        <v>404</v>
      </c>
    </row>
    <row r="329" spans="24:38" ht="24">
      <c r="X329" s="123">
        <v>17</v>
      </c>
      <c r="Y329" s="114" t="s">
        <v>407</v>
      </c>
      <c r="Z329" s="115">
        <v>30833434</v>
      </c>
      <c r="AA329" s="115">
        <v>79664290</v>
      </c>
      <c r="AB329" s="115">
        <v>288654751</v>
      </c>
      <c r="AC329" s="115">
        <v>130561203</v>
      </c>
      <c r="AD329" s="115">
        <v>27966251</v>
      </c>
      <c r="AE329" s="115">
        <v>147108037</v>
      </c>
      <c r="AF329" s="115">
        <v>59501150</v>
      </c>
      <c r="AG329" s="115">
        <v>27967611</v>
      </c>
      <c r="AH329" s="115">
        <v>82955523</v>
      </c>
      <c r="AI329" s="115">
        <v>7346368</v>
      </c>
      <c r="AJ329" s="116">
        <v>882558618</v>
      </c>
    </row>
    <row r="330" spans="24:38" ht="22.5">
      <c r="X330" s="118" t="s">
        <v>466</v>
      </c>
      <c r="Y330" s="114" t="s">
        <v>409</v>
      </c>
      <c r="Z330" s="115" t="s">
        <v>452</v>
      </c>
      <c r="AA330" s="115" t="s">
        <v>452</v>
      </c>
      <c r="AB330" s="115" t="s">
        <v>452</v>
      </c>
      <c r="AC330" s="115" t="s">
        <v>452</v>
      </c>
      <c r="AD330" s="115" t="s">
        <v>452</v>
      </c>
      <c r="AE330" s="115" t="s">
        <v>452</v>
      </c>
      <c r="AF330" s="115" t="s">
        <v>452</v>
      </c>
      <c r="AG330" s="115" t="s">
        <v>452</v>
      </c>
      <c r="AH330" s="115" t="s">
        <v>452</v>
      </c>
      <c r="AI330" s="115" t="s">
        <v>452</v>
      </c>
      <c r="AJ330" s="116">
        <v>35706234</v>
      </c>
    </row>
    <row r="331" spans="24:38">
      <c r="X331" s="113"/>
      <c r="Y331" s="114" t="s">
        <v>410</v>
      </c>
      <c r="Z331" s="115">
        <v>5637440</v>
      </c>
      <c r="AA331" s="115">
        <v>11083057</v>
      </c>
      <c r="AB331" s="115">
        <v>34715773</v>
      </c>
      <c r="AC331" s="115">
        <v>19018925</v>
      </c>
      <c r="AD331" s="115">
        <v>1932741</v>
      </c>
      <c r="AE331" s="115">
        <v>15274685</v>
      </c>
      <c r="AF331" s="115">
        <v>23752252</v>
      </c>
      <c r="AG331" s="115">
        <v>4130934</v>
      </c>
      <c r="AH331" s="115">
        <v>9788492</v>
      </c>
      <c r="AI331" s="115">
        <v>200761</v>
      </c>
      <c r="AJ331" s="116">
        <v>125535060</v>
      </c>
    </row>
    <row r="332" spans="24:38">
      <c r="X332" s="119"/>
      <c r="Y332" s="120" t="s">
        <v>292</v>
      </c>
      <c r="Z332" s="115" t="s">
        <v>452</v>
      </c>
      <c r="AA332" s="115" t="s">
        <v>452</v>
      </c>
      <c r="AB332" s="115" t="s">
        <v>452</v>
      </c>
      <c r="AC332" s="115" t="s">
        <v>452</v>
      </c>
      <c r="AD332" s="115" t="s">
        <v>452</v>
      </c>
      <c r="AE332" s="115" t="s">
        <v>452</v>
      </c>
      <c r="AF332" s="115" t="s">
        <v>452</v>
      </c>
      <c r="AG332" s="115" t="s">
        <v>452</v>
      </c>
      <c r="AH332" s="115" t="s">
        <v>452</v>
      </c>
      <c r="AI332" s="115" t="s">
        <v>452</v>
      </c>
      <c r="AJ332" s="122">
        <v>1043799912</v>
      </c>
      <c r="AL332" s="99">
        <f>+AJ332*1000*1000/365/24/1000/10000</f>
        <v>11915.52410958904</v>
      </c>
    </row>
    <row r="333" spans="24:38" ht="24">
      <c r="X333" s="109"/>
      <c r="Y333" s="110" t="s">
        <v>403</v>
      </c>
      <c r="Z333" s="111">
        <v>11640297</v>
      </c>
      <c r="AA333" s="111">
        <v>24290903</v>
      </c>
      <c r="AB333" s="111">
        <v>93206642</v>
      </c>
      <c r="AC333" s="111">
        <v>34753545</v>
      </c>
      <c r="AD333" s="111">
        <v>7513527</v>
      </c>
      <c r="AE333" s="111">
        <v>48360260</v>
      </c>
      <c r="AF333" s="111">
        <v>18136129</v>
      </c>
      <c r="AG333" s="111">
        <v>9325210</v>
      </c>
      <c r="AH333" s="111">
        <v>28203136</v>
      </c>
      <c r="AI333" s="111">
        <v>2881183</v>
      </c>
      <c r="AJ333" s="112">
        <v>278310832</v>
      </c>
    </row>
    <row r="334" spans="24:38" ht="22.5">
      <c r="X334" s="113"/>
      <c r="Y334" s="114" t="s">
        <v>405</v>
      </c>
      <c r="Z334" s="115" t="s">
        <v>404</v>
      </c>
      <c r="AA334" s="115" t="s">
        <v>404</v>
      </c>
      <c r="AB334" s="115" t="s">
        <v>404</v>
      </c>
      <c r="AC334" s="115" t="s">
        <v>404</v>
      </c>
      <c r="AD334" s="115" t="s">
        <v>404</v>
      </c>
      <c r="AE334" s="115" t="s">
        <v>404</v>
      </c>
      <c r="AF334" s="115" t="s">
        <v>404</v>
      </c>
      <c r="AG334" s="115" t="s">
        <v>404</v>
      </c>
      <c r="AH334" s="115" t="s">
        <v>404</v>
      </c>
      <c r="AI334" s="115" t="s">
        <v>404</v>
      </c>
      <c r="AJ334" s="116" t="s">
        <v>404</v>
      </c>
    </row>
    <row r="335" spans="24:38" ht="24">
      <c r="X335" s="123">
        <v>18</v>
      </c>
      <c r="Y335" s="114" t="s">
        <v>407</v>
      </c>
      <c r="Z335" s="115">
        <v>31511774</v>
      </c>
      <c r="AA335" s="115">
        <v>80949909</v>
      </c>
      <c r="AB335" s="115">
        <v>287621627</v>
      </c>
      <c r="AC335" s="115">
        <v>132687467</v>
      </c>
      <c r="AD335" s="115">
        <v>28200422</v>
      </c>
      <c r="AE335" s="115">
        <v>147256660</v>
      </c>
      <c r="AF335" s="115">
        <v>61259480</v>
      </c>
      <c r="AG335" s="115">
        <v>28160564</v>
      </c>
      <c r="AH335" s="115">
        <v>84399070</v>
      </c>
      <c r="AI335" s="115">
        <v>7375805</v>
      </c>
      <c r="AJ335" s="116">
        <v>889422778</v>
      </c>
    </row>
    <row r="336" spans="24:38" ht="22.5">
      <c r="X336" s="118" t="s">
        <v>467</v>
      </c>
      <c r="Y336" s="114" t="s">
        <v>409</v>
      </c>
      <c r="Z336" s="115" t="s">
        <v>452</v>
      </c>
      <c r="AA336" s="115" t="s">
        <v>452</v>
      </c>
      <c r="AB336" s="115" t="s">
        <v>452</v>
      </c>
      <c r="AC336" s="115" t="s">
        <v>452</v>
      </c>
      <c r="AD336" s="115" t="s">
        <v>452</v>
      </c>
      <c r="AE336" s="115" t="s">
        <v>452</v>
      </c>
      <c r="AF336" s="115" t="s">
        <v>452</v>
      </c>
      <c r="AG336" s="115" t="s">
        <v>452</v>
      </c>
      <c r="AH336" s="115" t="s">
        <v>452</v>
      </c>
      <c r="AI336" s="115" t="s">
        <v>452</v>
      </c>
      <c r="AJ336" s="116">
        <v>37718123</v>
      </c>
    </row>
    <row r="337" spans="24:38">
      <c r="X337" s="113"/>
      <c r="Y337" s="114" t="s">
        <v>410</v>
      </c>
      <c r="Z337" s="115">
        <v>5405867</v>
      </c>
      <c r="AA337" s="115">
        <v>11199893</v>
      </c>
      <c r="AB337" s="115">
        <v>33565302.100000009</v>
      </c>
      <c r="AC337" s="115">
        <v>18379918</v>
      </c>
      <c r="AD337" s="115">
        <v>1741323</v>
      </c>
      <c r="AE337" s="115">
        <v>14782094</v>
      </c>
      <c r="AF337" s="115">
        <v>22913988</v>
      </c>
      <c r="AG337" s="115">
        <v>3866163</v>
      </c>
      <c r="AH337" s="115">
        <v>9092835</v>
      </c>
      <c r="AI337" s="115">
        <v>219782</v>
      </c>
      <c r="AJ337" s="116">
        <v>121167165.10000001</v>
      </c>
    </row>
    <row r="338" spans="24:38">
      <c r="X338" s="119"/>
      <c r="Y338" s="120" t="s">
        <v>292</v>
      </c>
      <c r="Z338" s="115" t="s">
        <v>452</v>
      </c>
      <c r="AA338" s="115" t="s">
        <v>452</v>
      </c>
      <c r="AB338" s="115" t="s">
        <v>452</v>
      </c>
      <c r="AC338" s="115" t="s">
        <v>452</v>
      </c>
      <c r="AD338" s="115" t="s">
        <v>452</v>
      </c>
      <c r="AE338" s="115" t="s">
        <v>452</v>
      </c>
      <c r="AF338" s="115" t="s">
        <v>452</v>
      </c>
      <c r="AG338" s="115" t="s">
        <v>452</v>
      </c>
      <c r="AH338" s="115" t="s">
        <v>452</v>
      </c>
      <c r="AI338" s="115" t="s">
        <v>452</v>
      </c>
      <c r="AJ338" s="122">
        <v>1048308066.1</v>
      </c>
      <c r="AL338" s="99">
        <f>+AJ338*1000*1000/365/24/1000/10000</f>
        <v>11966.987055936073</v>
      </c>
    </row>
    <row r="339" spans="24:38" ht="24">
      <c r="X339" s="109"/>
      <c r="Y339" s="110" t="s">
        <v>403</v>
      </c>
      <c r="Z339" s="111">
        <v>11795319</v>
      </c>
      <c r="AA339" s="111">
        <v>25072893</v>
      </c>
      <c r="AB339" s="111">
        <v>97600171</v>
      </c>
      <c r="AC339" s="111">
        <v>36125303</v>
      </c>
      <c r="AD339" s="111">
        <v>7912795</v>
      </c>
      <c r="AE339" s="111">
        <v>50181561</v>
      </c>
      <c r="AF339" s="111">
        <v>18889260</v>
      </c>
      <c r="AG339" s="111">
        <v>9651430</v>
      </c>
      <c r="AH339" s="111">
        <v>29549831</v>
      </c>
      <c r="AI339" s="111">
        <v>2944409</v>
      </c>
      <c r="AJ339" s="112">
        <v>289722972</v>
      </c>
    </row>
    <row r="340" spans="24:38" ht="22.5">
      <c r="X340" s="113"/>
      <c r="Y340" s="114" t="s">
        <v>405</v>
      </c>
      <c r="Z340" s="115" t="s">
        <v>404</v>
      </c>
      <c r="AA340" s="115" t="s">
        <v>404</v>
      </c>
      <c r="AB340" s="115" t="s">
        <v>404</v>
      </c>
      <c r="AC340" s="115" t="s">
        <v>404</v>
      </c>
      <c r="AD340" s="115" t="s">
        <v>404</v>
      </c>
      <c r="AE340" s="115" t="s">
        <v>404</v>
      </c>
      <c r="AF340" s="115" t="s">
        <v>404</v>
      </c>
      <c r="AG340" s="115" t="s">
        <v>404</v>
      </c>
      <c r="AH340" s="115" t="s">
        <v>404</v>
      </c>
      <c r="AI340" s="115" t="s">
        <v>404</v>
      </c>
      <c r="AJ340" s="116" t="s">
        <v>404</v>
      </c>
    </row>
    <row r="341" spans="24:38" ht="24">
      <c r="X341" s="123">
        <v>19</v>
      </c>
      <c r="Y341" s="114" t="s">
        <v>407</v>
      </c>
      <c r="Z341" s="115">
        <v>32444990</v>
      </c>
      <c r="AA341" s="115">
        <v>84071709</v>
      </c>
      <c r="AB341" s="115">
        <v>297396731</v>
      </c>
      <c r="AC341" s="115">
        <v>137483691</v>
      </c>
      <c r="AD341" s="115">
        <v>29304621</v>
      </c>
      <c r="AE341" s="115">
        <v>150422404</v>
      </c>
      <c r="AF341" s="115">
        <v>63578625</v>
      </c>
      <c r="AG341" s="115">
        <v>29268787</v>
      </c>
      <c r="AH341" s="115">
        <v>88081589</v>
      </c>
      <c r="AI341" s="115">
        <v>7490744</v>
      </c>
      <c r="AJ341" s="116">
        <v>919543891</v>
      </c>
    </row>
    <row r="342" spans="24:38" ht="22.5">
      <c r="X342" s="118" t="s">
        <v>468</v>
      </c>
      <c r="Y342" s="114" t="s">
        <v>409</v>
      </c>
      <c r="Z342" s="115" t="s">
        <v>452</v>
      </c>
      <c r="AA342" s="115" t="s">
        <v>452</v>
      </c>
      <c r="AB342" s="115" t="s">
        <v>452</v>
      </c>
      <c r="AC342" s="115" t="s">
        <v>452</v>
      </c>
      <c r="AD342" s="115" t="s">
        <v>452</v>
      </c>
      <c r="AE342" s="115" t="s">
        <v>452</v>
      </c>
      <c r="AF342" s="115" t="s">
        <v>452</v>
      </c>
      <c r="AG342" s="115" t="s">
        <v>452</v>
      </c>
      <c r="AH342" s="115" t="s">
        <v>452</v>
      </c>
      <c r="AI342" s="115" t="s">
        <v>452</v>
      </c>
      <c r="AJ342" s="116">
        <v>40117125</v>
      </c>
    </row>
    <row r="343" spans="24:38">
      <c r="X343" s="113"/>
      <c r="Y343" s="114" t="s">
        <v>410</v>
      </c>
      <c r="Z343" s="115">
        <v>5255232</v>
      </c>
      <c r="AA343" s="115">
        <v>10174298</v>
      </c>
      <c r="AB343" s="115">
        <v>32273869</v>
      </c>
      <c r="AC343" s="115">
        <v>17974245</v>
      </c>
      <c r="AD343" s="115">
        <v>1602825</v>
      </c>
      <c r="AE343" s="115">
        <v>14887022</v>
      </c>
      <c r="AF343" s="115">
        <v>22205766</v>
      </c>
      <c r="AG343" s="115">
        <v>4252016</v>
      </c>
      <c r="AH343" s="115">
        <v>8997219</v>
      </c>
      <c r="AI343" s="115">
        <v>208683</v>
      </c>
      <c r="AJ343" s="116">
        <v>117831175</v>
      </c>
    </row>
    <row r="344" spans="24:38">
      <c r="X344" s="119"/>
      <c r="Y344" s="120" t="s">
        <v>292</v>
      </c>
      <c r="Z344" s="115" t="s">
        <v>452</v>
      </c>
      <c r="AA344" s="115" t="s">
        <v>452</v>
      </c>
      <c r="AB344" s="115" t="s">
        <v>452</v>
      </c>
      <c r="AC344" s="115" t="s">
        <v>452</v>
      </c>
      <c r="AD344" s="115" t="s">
        <v>452</v>
      </c>
      <c r="AE344" s="115" t="s">
        <v>452</v>
      </c>
      <c r="AF344" s="115" t="s">
        <v>452</v>
      </c>
      <c r="AG344" s="115" t="s">
        <v>452</v>
      </c>
      <c r="AH344" s="115" t="s">
        <v>452</v>
      </c>
      <c r="AI344" s="115" t="s">
        <v>452</v>
      </c>
      <c r="AJ344" s="122">
        <v>1077492191</v>
      </c>
      <c r="AL344" s="99">
        <f>+AJ344*1000*1000/365/24/1000/10000</f>
        <v>12300.139166666668</v>
      </c>
    </row>
    <row r="345" spans="24:38" ht="24">
      <c r="X345" s="109"/>
      <c r="Y345" s="110" t="s">
        <v>403</v>
      </c>
      <c r="Z345" s="111">
        <v>11638549</v>
      </c>
      <c r="AA345" s="111">
        <v>24678996</v>
      </c>
      <c r="AB345" s="111">
        <v>96058614</v>
      </c>
      <c r="AC345" s="111">
        <v>35335648</v>
      </c>
      <c r="AD345" s="111">
        <v>7902300</v>
      </c>
      <c r="AE345" s="111">
        <v>49226556</v>
      </c>
      <c r="AF345" s="111">
        <v>18737411</v>
      </c>
      <c r="AG345" s="111">
        <v>9564520</v>
      </c>
      <c r="AH345" s="111">
        <v>29253915</v>
      </c>
      <c r="AI345" s="111">
        <v>2886893</v>
      </c>
      <c r="AJ345" s="112">
        <v>285283402</v>
      </c>
    </row>
    <row r="346" spans="24:38" ht="22.5">
      <c r="X346" s="113"/>
      <c r="Y346" s="114" t="s">
        <v>405</v>
      </c>
      <c r="Z346" s="115" t="s">
        <v>404</v>
      </c>
      <c r="AA346" s="115" t="s">
        <v>404</v>
      </c>
      <c r="AB346" s="115" t="s">
        <v>404</v>
      </c>
      <c r="AC346" s="115" t="s">
        <v>404</v>
      </c>
      <c r="AD346" s="115" t="s">
        <v>404</v>
      </c>
      <c r="AE346" s="115" t="s">
        <v>404</v>
      </c>
      <c r="AF346" s="115" t="s">
        <v>404</v>
      </c>
      <c r="AG346" s="115" t="s">
        <v>404</v>
      </c>
      <c r="AH346" s="115" t="s">
        <v>404</v>
      </c>
      <c r="AI346" s="115" t="s">
        <v>404</v>
      </c>
      <c r="AJ346" s="116" t="s">
        <v>404</v>
      </c>
    </row>
    <row r="347" spans="24:38" ht="24">
      <c r="X347" s="123">
        <v>20</v>
      </c>
      <c r="Y347" s="114" t="s">
        <v>407</v>
      </c>
      <c r="Z347" s="115">
        <v>31838532</v>
      </c>
      <c r="AA347" s="115">
        <v>81101278</v>
      </c>
      <c r="AB347" s="115">
        <v>288956373</v>
      </c>
      <c r="AC347" s="115">
        <v>129734073</v>
      </c>
      <c r="AD347" s="115">
        <v>28154209</v>
      </c>
      <c r="AE347" s="115">
        <v>145867495</v>
      </c>
      <c r="AF347" s="115">
        <v>61222218</v>
      </c>
      <c r="AG347" s="115">
        <v>28701312</v>
      </c>
      <c r="AH347" s="115">
        <v>85883036</v>
      </c>
      <c r="AI347" s="115">
        <v>7476118</v>
      </c>
      <c r="AJ347" s="116">
        <v>888934644</v>
      </c>
    </row>
    <row r="348" spans="24:38" ht="22.5">
      <c r="X348" s="118" t="s">
        <v>469</v>
      </c>
      <c r="Y348" s="114" t="s">
        <v>409</v>
      </c>
      <c r="Z348" s="115" t="s">
        <v>452</v>
      </c>
      <c r="AA348" s="115" t="s">
        <v>452</v>
      </c>
      <c r="AB348" s="115" t="s">
        <v>452</v>
      </c>
      <c r="AC348" s="115" t="s">
        <v>452</v>
      </c>
      <c r="AD348" s="115" t="s">
        <v>452</v>
      </c>
      <c r="AE348" s="115" t="s">
        <v>452</v>
      </c>
      <c r="AF348" s="115" t="s">
        <v>452</v>
      </c>
      <c r="AG348" s="115" t="s">
        <v>452</v>
      </c>
      <c r="AH348" s="115" t="s">
        <v>452</v>
      </c>
      <c r="AI348" s="115" t="s">
        <v>452</v>
      </c>
      <c r="AJ348" s="116">
        <v>36568394</v>
      </c>
    </row>
    <row r="349" spans="24:38">
      <c r="X349" s="113"/>
      <c r="Y349" s="114" t="s">
        <v>410</v>
      </c>
      <c r="Z349" s="115">
        <v>4842297</v>
      </c>
      <c r="AA349" s="115">
        <v>9256356</v>
      </c>
      <c r="AB349" s="115">
        <v>30534569</v>
      </c>
      <c r="AC349" s="115">
        <v>16932510</v>
      </c>
      <c r="AD349" s="115">
        <v>1323455</v>
      </c>
      <c r="AE349" s="115">
        <v>13456040</v>
      </c>
      <c r="AF349" s="115">
        <v>20682369</v>
      </c>
      <c r="AG349" s="115">
        <v>4416688</v>
      </c>
      <c r="AH349" s="115">
        <v>8412756</v>
      </c>
      <c r="AI349" s="115">
        <v>172323</v>
      </c>
      <c r="AJ349" s="116">
        <v>110029363</v>
      </c>
    </row>
    <row r="350" spans="24:38">
      <c r="X350" s="119"/>
      <c r="Y350" s="120" t="s">
        <v>292</v>
      </c>
      <c r="Z350" s="115" t="s">
        <v>452</v>
      </c>
      <c r="AA350" s="115" t="s">
        <v>452</v>
      </c>
      <c r="AB350" s="115" t="s">
        <v>452</v>
      </c>
      <c r="AC350" s="115" t="s">
        <v>452</v>
      </c>
      <c r="AD350" s="115" t="s">
        <v>452</v>
      </c>
      <c r="AE350" s="115" t="s">
        <v>452</v>
      </c>
      <c r="AF350" s="115" t="s">
        <v>452</v>
      </c>
      <c r="AG350" s="115" t="s">
        <v>452</v>
      </c>
      <c r="AH350" s="115" t="s">
        <v>452</v>
      </c>
      <c r="AI350" s="115" t="s">
        <v>452</v>
      </c>
      <c r="AJ350" s="122">
        <v>1035532401</v>
      </c>
      <c r="AL350" s="99">
        <f>+AJ350*1000*1000/365/24/1000/10000</f>
        <v>11821.146130136987</v>
      </c>
    </row>
    <row r="351" spans="24:38" ht="24">
      <c r="X351" s="109"/>
      <c r="Y351" s="110" t="s">
        <v>403</v>
      </c>
      <c r="Z351" s="111">
        <v>11875460</v>
      </c>
      <c r="AA351" s="111">
        <v>25036076</v>
      </c>
      <c r="AB351" s="111">
        <v>96089156</v>
      </c>
      <c r="AC351" s="111">
        <v>35029398</v>
      </c>
      <c r="AD351" s="111">
        <v>7994834</v>
      </c>
      <c r="AE351" s="111">
        <v>48841093</v>
      </c>
      <c r="AF351" s="111">
        <v>18546761</v>
      </c>
      <c r="AG351" s="111">
        <v>9464024</v>
      </c>
      <c r="AH351" s="111">
        <v>29172062</v>
      </c>
      <c r="AI351" s="111">
        <v>2915554</v>
      </c>
      <c r="AJ351" s="112">
        <v>284964418</v>
      </c>
    </row>
    <row r="352" spans="24:38" ht="22.5">
      <c r="X352" s="113"/>
      <c r="Y352" s="114" t="s">
        <v>405</v>
      </c>
      <c r="Z352" s="115" t="s">
        <v>404</v>
      </c>
      <c r="AA352" s="115" t="s">
        <v>404</v>
      </c>
      <c r="AB352" s="115" t="s">
        <v>404</v>
      </c>
      <c r="AC352" s="115" t="s">
        <v>404</v>
      </c>
      <c r="AD352" s="115" t="s">
        <v>404</v>
      </c>
      <c r="AE352" s="115" t="s">
        <v>404</v>
      </c>
      <c r="AF352" s="115" t="s">
        <v>404</v>
      </c>
      <c r="AG352" s="115" t="s">
        <v>404</v>
      </c>
      <c r="AH352" s="115" t="s">
        <v>404</v>
      </c>
      <c r="AI352" s="115" t="s">
        <v>404</v>
      </c>
      <c r="AJ352" s="116" t="s">
        <v>404</v>
      </c>
    </row>
    <row r="353" spans="24:38" ht="24">
      <c r="X353" s="123">
        <v>21</v>
      </c>
      <c r="Y353" s="114" t="s">
        <v>407</v>
      </c>
      <c r="Z353" s="115">
        <v>31450859</v>
      </c>
      <c r="AA353" s="115">
        <v>78991684</v>
      </c>
      <c r="AB353" s="115">
        <v>280167440</v>
      </c>
      <c r="AC353" s="115">
        <v>122848991</v>
      </c>
      <c r="AD353" s="115">
        <v>27175151</v>
      </c>
      <c r="AE353" s="115">
        <v>141604527</v>
      </c>
      <c r="AF353" s="115">
        <v>57911085</v>
      </c>
      <c r="AG353" s="115">
        <v>27496151</v>
      </c>
      <c r="AH353" s="115">
        <v>83391667</v>
      </c>
      <c r="AI353" s="115">
        <v>7478367</v>
      </c>
      <c r="AJ353" s="116">
        <v>858515922</v>
      </c>
    </row>
    <row r="354" spans="24:38" ht="22.5">
      <c r="X354" s="118" t="s">
        <v>470</v>
      </c>
      <c r="Y354" s="114" t="s">
        <v>409</v>
      </c>
      <c r="Z354" s="115" t="s">
        <v>452</v>
      </c>
      <c r="AA354" s="115" t="s">
        <v>452</v>
      </c>
      <c r="AB354" s="115" t="s">
        <v>452</v>
      </c>
      <c r="AC354" s="115" t="s">
        <v>452</v>
      </c>
      <c r="AD354" s="115" t="s">
        <v>452</v>
      </c>
      <c r="AE354" s="115" t="s">
        <v>452</v>
      </c>
      <c r="AF354" s="115" t="s">
        <v>452</v>
      </c>
      <c r="AG354" s="115" t="s">
        <v>452</v>
      </c>
      <c r="AH354" s="115" t="s">
        <v>452</v>
      </c>
      <c r="AI354" s="115" t="s">
        <v>452</v>
      </c>
      <c r="AJ354" s="116">
        <v>38152289</v>
      </c>
    </row>
    <row r="355" spans="24:38">
      <c r="X355" s="113"/>
      <c r="Y355" s="114" t="s">
        <v>410</v>
      </c>
      <c r="Z355" s="115">
        <v>4567142</v>
      </c>
      <c r="AA355" s="115">
        <v>7872252</v>
      </c>
      <c r="AB355" s="115">
        <v>30417368</v>
      </c>
      <c r="AC355" s="115">
        <v>15641901</v>
      </c>
      <c r="AD355" s="115">
        <v>1078623</v>
      </c>
      <c r="AE355" s="115">
        <v>12846368</v>
      </c>
      <c r="AF355" s="115">
        <v>21047500</v>
      </c>
      <c r="AG355" s="115">
        <v>4339851</v>
      </c>
      <c r="AH355" s="115">
        <v>8184703</v>
      </c>
      <c r="AI355" s="115">
        <v>158159</v>
      </c>
      <c r="AJ355" s="116">
        <v>106153867</v>
      </c>
    </row>
    <row r="356" spans="24:38">
      <c r="X356" s="119"/>
      <c r="Y356" s="120" t="s">
        <v>292</v>
      </c>
      <c r="Z356" s="115" t="s">
        <v>452</v>
      </c>
      <c r="AA356" s="115" t="s">
        <v>452</v>
      </c>
      <c r="AB356" s="115" t="s">
        <v>452</v>
      </c>
      <c r="AC356" s="115" t="s">
        <v>452</v>
      </c>
      <c r="AD356" s="115" t="s">
        <v>452</v>
      </c>
      <c r="AE356" s="115" t="s">
        <v>452</v>
      </c>
      <c r="AF356" s="115" t="s">
        <v>452</v>
      </c>
      <c r="AG356" s="115" t="s">
        <v>452</v>
      </c>
      <c r="AH356" s="115" t="s">
        <v>452</v>
      </c>
      <c r="AI356" s="115" t="s">
        <v>452</v>
      </c>
      <c r="AJ356" s="122">
        <v>1002822078</v>
      </c>
      <c r="AL356" s="99">
        <f>+AJ356*1000*1000/365/24/1000/10000</f>
        <v>11447.740616438356</v>
      </c>
    </row>
    <row r="357" spans="24:38" ht="24">
      <c r="X357" s="109"/>
      <c r="Y357" s="110" t="s">
        <v>403</v>
      </c>
      <c r="Z357" s="125">
        <v>12124433</v>
      </c>
      <c r="AA357" s="111">
        <v>26323482</v>
      </c>
      <c r="AB357" s="126">
        <v>103422108</v>
      </c>
      <c r="AC357" s="111">
        <v>37256053</v>
      </c>
      <c r="AD357" s="111">
        <v>8661921</v>
      </c>
      <c r="AE357" s="111">
        <v>52315580</v>
      </c>
      <c r="AF357" s="111">
        <v>19854689</v>
      </c>
      <c r="AG357" s="111">
        <v>10130108</v>
      </c>
      <c r="AH357" s="111">
        <v>31150452</v>
      </c>
      <c r="AI357" s="125">
        <v>2990871</v>
      </c>
      <c r="AJ357" s="127">
        <v>304229697</v>
      </c>
    </row>
    <row r="358" spans="24:38" ht="22.5">
      <c r="X358" s="113"/>
      <c r="Y358" s="114" t="s">
        <v>405</v>
      </c>
      <c r="Z358" s="128" t="s">
        <v>404</v>
      </c>
      <c r="AA358" s="115" t="s">
        <v>404</v>
      </c>
      <c r="AB358" s="129" t="s">
        <v>404</v>
      </c>
      <c r="AC358" s="115" t="s">
        <v>404</v>
      </c>
      <c r="AD358" s="115" t="s">
        <v>404</v>
      </c>
      <c r="AE358" s="115" t="s">
        <v>404</v>
      </c>
      <c r="AF358" s="115" t="s">
        <v>404</v>
      </c>
      <c r="AG358" s="115" t="s">
        <v>404</v>
      </c>
      <c r="AH358" s="115" t="s">
        <v>404</v>
      </c>
      <c r="AI358" s="128" t="s">
        <v>404</v>
      </c>
      <c r="AJ358" s="116" t="s">
        <v>404</v>
      </c>
    </row>
    <row r="359" spans="24:38" ht="24">
      <c r="X359" s="123">
        <v>22</v>
      </c>
      <c r="Y359" s="114" t="s">
        <v>407</v>
      </c>
      <c r="Z359" s="128">
        <v>32302410</v>
      </c>
      <c r="AA359" s="115">
        <v>82705754</v>
      </c>
      <c r="AB359" s="129">
        <v>293386665</v>
      </c>
      <c r="AC359" s="115">
        <v>130911393</v>
      </c>
      <c r="AD359" s="115">
        <v>29543304</v>
      </c>
      <c r="AE359" s="115">
        <v>151077769</v>
      </c>
      <c r="AF359" s="115">
        <v>62395141</v>
      </c>
      <c r="AG359" s="115">
        <v>29100358</v>
      </c>
      <c r="AH359" s="115">
        <v>87473783</v>
      </c>
      <c r="AI359" s="128">
        <v>7521235</v>
      </c>
      <c r="AJ359" s="130">
        <v>906417245</v>
      </c>
    </row>
    <row r="360" spans="24:38" ht="22.5">
      <c r="X360" s="118" t="s">
        <v>471</v>
      </c>
      <c r="Y360" s="114" t="s">
        <v>409</v>
      </c>
      <c r="Z360" s="115" t="s">
        <v>452</v>
      </c>
      <c r="AA360" s="115" t="s">
        <v>452</v>
      </c>
      <c r="AB360" s="115" t="s">
        <v>452</v>
      </c>
      <c r="AC360" s="115" t="s">
        <v>452</v>
      </c>
      <c r="AD360" s="115" t="s">
        <v>452</v>
      </c>
      <c r="AE360" s="115" t="s">
        <v>452</v>
      </c>
      <c r="AF360" s="115" t="s">
        <v>452</v>
      </c>
      <c r="AG360" s="115" t="s">
        <v>452</v>
      </c>
      <c r="AH360" s="115" t="s">
        <v>452</v>
      </c>
      <c r="AI360" s="115" t="s">
        <v>452</v>
      </c>
      <c r="AJ360" s="116">
        <v>24641503</v>
      </c>
    </row>
    <row r="361" spans="24:38">
      <c r="X361" s="113"/>
      <c r="Y361" s="114" t="s">
        <v>410</v>
      </c>
      <c r="Z361" s="128">
        <v>4693986</v>
      </c>
      <c r="AA361" s="115">
        <v>11017387</v>
      </c>
      <c r="AB361" s="129">
        <v>33720886</v>
      </c>
      <c r="AC361" s="115">
        <v>16156384</v>
      </c>
      <c r="AD361" s="115">
        <v>1002608</v>
      </c>
      <c r="AE361" s="115">
        <v>14139895</v>
      </c>
      <c r="AF361" s="115">
        <v>25090045</v>
      </c>
      <c r="AG361" s="115">
        <v>5518487</v>
      </c>
      <c r="AH361" s="115">
        <v>13886688</v>
      </c>
      <c r="AI361" s="115">
        <v>155538</v>
      </c>
      <c r="AJ361" s="116">
        <v>125381904</v>
      </c>
    </row>
    <row r="362" spans="24:38" ht="14.25" thickBot="1">
      <c r="X362" s="131"/>
      <c r="Y362" s="132" t="s">
        <v>292</v>
      </c>
      <c r="Z362" s="133" t="s">
        <v>452</v>
      </c>
      <c r="AA362" s="133" t="s">
        <v>452</v>
      </c>
      <c r="AB362" s="133" t="s">
        <v>452</v>
      </c>
      <c r="AC362" s="133" t="s">
        <v>452</v>
      </c>
      <c r="AD362" s="133" t="s">
        <v>452</v>
      </c>
      <c r="AE362" s="133" t="s">
        <v>452</v>
      </c>
      <c r="AF362" s="133" t="s">
        <v>452</v>
      </c>
      <c r="AG362" s="133" t="s">
        <v>452</v>
      </c>
      <c r="AH362" s="133" t="s">
        <v>452</v>
      </c>
      <c r="AI362" s="133" t="s">
        <v>452</v>
      </c>
      <c r="AJ362" s="134">
        <v>1056440652</v>
      </c>
      <c r="AK362" s="99" t="s">
        <v>472</v>
      </c>
      <c r="AL362" s="99">
        <f>+AJ362*1000*1000/365/24/1000/10000</f>
        <v>12059.824794520549</v>
      </c>
    </row>
    <row r="364" spans="24:38">
      <c r="AG364" s="99" t="s">
        <v>473</v>
      </c>
      <c r="AH364" s="99" t="s">
        <v>474</v>
      </c>
    </row>
    <row r="365" spans="24:38">
      <c r="AG365" s="103"/>
    </row>
    <row r="366" spans="24:38">
      <c r="AG366" s="103"/>
    </row>
  </sheetData>
  <phoneticPr fontId="4"/>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dimension ref="B2:S1170"/>
  <sheetViews>
    <sheetView topLeftCell="H10" workbookViewId="0">
      <selection activeCell="J49" sqref="J49"/>
    </sheetView>
  </sheetViews>
  <sheetFormatPr defaultRowHeight="13.5"/>
  <cols>
    <col min="3" max="3" width="11" customWidth="1"/>
    <col min="4" max="4" width="34.5" customWidth="1"/>
    <col min="7" max="11" width="18.5" customWidth="1"/>
    <col min="15" max="15" width="17.375" customWidth="1"/>
    <col min="19" max="19" width="14.875" customWidth="1"/>
  </cols>
  <sheetData>
    <row r="2" spans="2:19">
      <c r="B2" t="s">
        <v>67</v>
      </c>
    </row>
    <row r="4" spans="2:19">
      <c r="B4" t="s">
        <v>68</v>
      </c>
      <c r="D4" t="s">
        <v>71</v>
      </c>
    </row>
    <row r="5" spans="2:19">
      <c r="B5" t="s">
        <v>69</v>
      </c>
      <c r="D5" t="s">
        <v>72</v>
      </c>
    </row>
    <row r="6" spans="2:19">
      <c r="B6" t="s">
        <v>70</v>
      </c>
      <c r="D6" t="s">
        <v>73</v>
      </c>
    </row>
    <row r="7" spans="2:19">
      <c r="B7" t="s">
        <v>74</v>
      </c>
      <c r="D7">
        <v>2.7182810000000002</v>
      </c>
    </row>
    <row r="8" spans="2:19">
      <c r="B8" t="s">
        <v>75</v>
      </c>
      <c r="D8" t="s">
        <v>79</v>
      </c>
    </row>
    <row r="9" spans="2:19">
      <c r="B9" t="s">
        <v>76</v>
      </c>
      <c r="D9" t="s">
        <v>77</v>
      </c>
    </row>
    <row r="10" spans="2:19">
      <c r="B10" t="s">
        <v>78</v>
      </c>
      <c r="D10" s="8">
        <v>5780</v>
      </c>
    </row>
    <row r="11" spans="2:19">
      <c r="B11">
        <v>1</v>
      </c>
      <c r="D11" s="9" t="e">
        <f>(2*3.14*6.626*9/(B11^5)*10^27)/(EXP((6.626*3)/(1.38*5780*B11)*10^6)-1)</f>
        <v>#NUM!</v>
      </c>
    </row>
    <row r="12" spans="2:19">
      <c r="B12">
        <v>10</v>
      </c>
      <c r="C12">
        <v>250</v>
      </c>
      <c r="D12" s="9" t="e">
        <f>(2*3.14*6.626*9/(B12^5)*10^27)/(EXP((6.626*3)/(1.38*C12*B12)*10^6)-1)</f>
        <v>#NUM!</v>
      </c>
    </row>
    <row r="13" spans="2:19">
      <c r="G13" s="9"/>
      <c r="H13" s="9"/>
      <c r="I13" s="9"/>
      <c r="J13" s="9"/>
      <c r="K13" s="9"/>
    </row>
    <row r="14" spans="2:19">
      <c r="E14">
        <v>5800</v>
      </c>
      <c r="F14">
        <v>50</v>
      </c>
      <c r="G14" s="9">
        <f>(2*3.14*6.626*9/(F14^5)*10^27)/(EXP((6.626*3)/(1.38*E14*F14)*10^6)-1)</f>
        <v>0.32145858162274105</v>
      </c>
      <c r="H14" s="9"/>
      <c r="I14">
        <v>5800</v>
      </c>
      <c r="J14">
        <v>100</v>
      </c>
      <c r="K14" s="9">
        <f>(2*3.14*6.626*9/(J14^5)*10^27)/(EXP((6.626*3)/(1.38*I14*J14)*10^6)-1)</f>
        <v>613358397.06157923</v>
      </c>
      <c r="M14">
        <v>290</v>
      </c>
      <c r="N14">
        <v>50</v>
      </c>
      <c r="O14" s="9" t="e">
        <f>(2*3.14*6.626*9/(N14^5)*10^27)/(EXP((6.626*3)/(1.38*M14*N14)*10^6)-1)</f>
        <v>#NUM!</v>
      </c>
      <c r="Q14">
        <v>290</v>
      </c>
      <c r="R14">
        <v>3000</v>
      </c>
      <c r="S14" s="9">
        <f>(2*3.14*6.626*9/(R14^5)*10^27)/(EXP((6.626*3)/(1.38*Q14*R14)*10^6)-1)</f>
        <v>99392.701022742083</v>
      </c>
    </row>
    <row r="15" spans="2:19">
      <c r="E15">
        <v>5800</v>
      </c>
      <c r="F15">
        <f>+F14+50</f>
        <v>100</v>
      </c>
      <c r="G15" s="9">
        <f>(2*3.14*6.626*9/(F15^5)*10^27)/(EXP((6.626*3)/(1.38*E15*F15)*10^6)-1)</f>
        <v>613358397.06157923</v>
      </c>
      <c r="H15" s="9"/>
      <c r="I15">
        <v>5800</v>
      </c>
      <c r="J15">
        <f t="shared" ref="J15:J35" si="0">+J14+100</f>
        <v>200</v>
      </c>
      <c r="K15" s="9">
        <f>(2*3.14*6.626*9/(J15^5)*10^27)/(EXP((6.626*3)/(1.38*I15*J15)*10^6)-1)</f>
        <v>4736262115865.3242</v>
      </c>
      <c r="M15">
        <v>290</v>
      </c>
      <c r="N15">
        <f>+N14+50</f>
        <v>100</v>
      </c>
      <c r="O15" s="9">
        <f>(2*3.14*6.626*9/(N15^5)*10^27)/(EXP((6.626*3)/(1.38*M15*N15)*10^6)-1)</f>
        <v>7.2221781267038442E-197</v>
      </c>
      <c r="Q15">
        <v>290</v>
      </c>
      <c r="R15">
        <f t="shared" ref="R15:R35" si="1">+R14+100</f>
        <v>3100</v>
      </c>
      <c r="S15" s="9">
        <f>(2*3.14*6.626*9/(R15^5)*10^27)/(EXP((6.626*3)/(1.38*Q15*R15)*10^6)-1)</f>
        <v>143914.21700634781</v>
      </c>
    </row>
    <row r="16" spans="2:19">
      <c r="E16">
        <v>5800</v>
      </c>
      <c r="F16">
        <f t="shared" ref="F16:F79" si="2">+F15+50</f>
        <v>150</v>
      </c>
      <c r="G16" s="9">
        <f>(2*3.14*6.626*9/(F16^5)*10^27)/(EXP((6.626*3)/(1.38*E16*F16)*10^6)-1)</f>
        <v>318056643272.77356</v>
      </c>
      <c r="H16" s="9"/>
      <c r="I16">
        <v>5800</v>
      </c>
      <c r="J16">
        <f t="shared" si="0"/>
        <v>300</v>
      </c>
      <c r="K16" s="9">
        <f>(2*3.14*6.626*9/(J16^5)*10^27)/(EXP((6.626*3)/(1.38*I16*J16)*10^6)-1)</f>
        <v>39148145378542.109</v>
      </c>
      <c r="M16">
        <v>290</v>
      </c>
      <c r="N16">
        <f t="shared" ref="N16:N79" si="3">+N15+50</f>
        <v>150</v>
      </c>
      <c r="O16" s="9">
        <f t="shared" ref="O16:O79" si="4">(2*3.14*6.626*9/(N16^5)*10^27)/(EXP((6.626*3)/(1.38*M16*N16)*10^6)-1)</f>
        <v>7.6408269411656901E-126</v>
      </c>
      <c r="Q16">
        <v>290</v>
      </c>
      <c r="R16">
        <f t="shared" si="1"/>
        <v>3200</v>
      </c>
      <c r="S16" s="9">
        <f>(2*3.14*6.626*9/(R16^5)*10^27)/(EXP((6.626*3)/(1.38*Q16*R16)*10^6)-1)</f>
        <v>202589.40481996691</v>
      </c>
    </row>
    <row r="17" spans="5:19">
      <c r="E17">
        <v>5800</v>
      </c>
      <c r="F17">
        <f t="shared" si="2"/>
        <v>200</v>
      </c>
      <c r="G17" s="9">
        <f>(2*3.14*6.626*9/(F17^5)*10^27)/(EXP((6.626*3)/(1.38*E17*F17)*10^6)-1)</f>
        <v>4736262115865.3242</v>
      </c>
      <c r="H17" s="9"/>
      <c r="I17">
        <v>5800</v>
      </c>
      <c r="J17">
        <f t="shared" si="0"/>
        <v>400</v>
      </c>
      <c r="K17" s="9">
        <f>(2*3.14*6.626*9/(J17^5)*10^27)/(EXP((6.626*3)/(1.38*I17*J17)*10^6)-1)</f>
        <v>73721364487648.797</v>
      </c>
      <c r="M17">
        <v>290</v>
      </c>
      <c r="N17">
        <f t="shared" si="3"/>
        <v>200</v>
      </c>
      <c r="O17" s="9">
        <f t="shared" si="4"/>
        <v>1.6252153361414714E-90</v>
      </c>
      <c r="Q17">
        <v>290</v>
      </c>
      <c r="R17">
        <f t="shared" si="1"/>
        <v>3300</v>
      </c>
      <c r="S17" s="9">
        <f>(2*3.14*6.626*9/(R17^5)*10^27)/(EXP((6.626*3)/(1.38*Q17*R17)*10^6)-1)</f>
        <v>278017.62759037968</v>
      </c>
    </row>
    <row r="18" spans="5:19">
      <c r="E18">
        <v>5800</v>
      </c>
      <c r="F18">
        <f t="shared" si="2"/>
        <v>250</v>
      </c>
      <c r="G18" s="9">
        <f t="shared" ref="G18:G81" si="5">(2*3.14*6.626*9/(F18^5)*10^27)/(EXP((6.626*3)/(1.38*E18*F18)*10^6)-1)</f>
        <v>18598541818284.539</v>
      </c>
      <c r="H18" s="9"/>
      <c r="I18">
        <v>5800</v>
      </c>
      <c r="J18">
        <f t="shared" si="0"/>
        <v>500</v>
      </c>
      <c r="K18" s="9">
        <f t="shared" ref="K18:K35" si="6">(2*3.14*6.626*9/(J18^5)*10^27)/(EXP((6.626*3)/(1.38*I18*J18)*10^6)-1)</f>
        <v>84040895177250.672</v>
      </c>
      <c r="M18">
        <v>290</v>
      </c>
      <c r="N18">
        <f t="shared" si="3"/>
        <v>250</v>
      </c>
      <c r="O18" s="9">
        <f t="shared" si="4"/>
        <v>1.9853605395204194E-69</v>
      </c>
      <c r="Q18">
        <v>290</v>
      </c>
      <c r="R18">
        <f t="shared" si="1"/>
        <v>3400</v>
      </c>
      <c r="S18" s="9">
        <f t="shared" ref="S18:S35" si="7">(2*3.14*6.626*9/(R18^5)*10^27)/(EXP((6.626*3)/(1.38*Q18*R18)*10^6)-1)</f>
        <v>372826.42331134388</v>
      </c>
    </row>
    <row r="19" spans="5:19">
      <c r="E19">
        <v>5800</v>
      </c>
      <c r="F19">
        <f t="shared" si="2"/>
        <v>300</v>
      </c>
      <c r="G19" s="9">
        <f t="shared" si="5"/>
        <v>39148145378542.109</v>
      </c>
      <c r="H19" s="9"/>
      <c r="I19">
        <v>5800</v>
      </c>
      <c r="J19">
        <f t="shared" si="0"/>
        <v>600</v>
      </c>
      <c r="K19" s="9">
        <f t="shared" si="6"/>
        <v>77992121851558.859</v>
      </c>
      <c r="M19">
        <v>290</v>
      </c>
      <c r="N19">
        <f t="shared" si="3"/>
        <v>300</v>
      </c>
      <c r="O19" s="9">
        <f t="shared" si="4"/>
        <v>1.9183102532651703E-55</v>
      </c>
      <c r="Q19">
        <v>290</v>
      </c>
      <c r="R19">
        <f t="shared" si="1"/>
        <v>3500</v>
      </c>
      <c r="S19" s="9">
        <f t="shared" si="7"/>
        <v>489591.73604570358</v>
      </c>
    </row>
    <row r="20" spans="5:19">
      <c r="E20">
        <v>5800</v>
      </c>
      <c r="F20">
        <f t="shared" si="2"/>
        <v>350</v>
      </c>
      <c r="G20" s="9">
        <f t="shared" si="5"/>
        <v>59133500697049.016</v>
      </c>
      <c r="H20" s="9"/>
      <c r="I20">
        <v>5800</v>
      </c>
      <c r="J20">
        <f t="shared" si="0"/>
        <v>700</v>
      </c>
      <c r="K20" s="9">
        <f t="shared" si="6"/>
        <v>66043262472648.945</v>
      </c>
      <c r="M20">
        <v>290</v>
      </c>
      <c r="N20">
        <f t="shared" si="3"/>
        <v>350</v>
      </c>
      <c r="O20" s="9">
        <f t="shared" si="4"/>
        <v>1.6608007699436337E-45</v>
      </c>
      <c r="Q20">
        <v>290</v>
      </c>
      <c r="R20">
        <f t="shared" si="1"/>
        <v>3600</v>
      </c>
      <c r="S20" s="9">
        <f t="shared" si="7"/>
        <v>630760.00981011428</v>
      </c>
    </row>
    <row r="21" spans="5:19">
      <c r="E21">
        <v>5800</v>
      </c>
      <c r="F21">
        <f t="shared" si="2"/>
        <v>400</v>
      </c>
      <c r="G21" s="9">
        <f t="shared" si="5"/>
        <v>73721364487648.797</v>
      </c>
      <c r="H21" s="9"/>
      <c r="I21">
        <v>5800</v>
      </c>
      <c r="J21">
        <f t="shared" si="0"/>
        <v>800</v>
      </c>
      <c r="K21" s="9">
        <f t="shared" si="6"/>
        <v>53668024203256.43</v>
      </c>
      <c r="M21">
        <v>290</v>
      </c>
      <c r="N21">
        <f t="shared" si="3"/>
        <v>400</v>
      </c>
      <c r="O21" s="9">
        <f t="shared" si="4"/>
        <v>4.3098016273261859E-38</v>
      </c>
      <c r="Q21">
        <v>290</v>
      </c>
      <c r="R21">
        <f t="shared" si="1"/>
        <v>3700</v>
      </c>
      <c r="S21" s="9">
        <f t="shared" si="7"/>
        <v>798576.03261412366</v>
      </c>
    </row>
    <row r="22" spans="5:19">
      <c r="E22">
        <v>5800</v>
      </c>
      <c r="F22">
        <f t="shared" si="2"/>
        <v>450</v>
      </c>
      <c r="G22" s="9">
        <f t="shared" si="5"/>
        <v>81715640368392.625</v>
      </c>
      <c r="H22" s="9"/>
      <c r="I22">
        <v>5800</v>
      </c>
      <c r="J22">
        <f t="shared" si="0"/>
        <v>900</v>
      </c>
      <c r="K22" s="9">
        <f t="shared" si="6"/>
        <v>42878270994058.039</v>
      </c>
      <c r="M22">
        <v>290</v>
      </c>
      <c r="N22">
        <f t="shared" si="3"/>
        <v>450</v>
      </c>
      <c r="O22" s="9">
        <f t="shared" si="4"/>
        <v>2.3483998311741649E-32</v>
      </c>
      <c r="Q22">
        <v>290</v>
      </c>
      <c r="R22">
        <f t="shared" si="1"/>
        <v>3800</v>
      </c>
      <c r="S22" s="9">
        <f t="shared" si="7"/>
        <v>995019.60378161713</v>
      </c>
    </row>
    <row r="23" spans="5:19">
      <c r="E23">
        <v>5800</v>
      </c>
      <c r="F23">
        <f t="shared" si="2"/>
        <v>500</v>
      </c>
      <c r="G23" s="9">
        <f t="shared" si="5"/>
        <v>84040895177250.672</v>
      </c>
      <c r="H23" s="9"/>
      <c r="I23">
        <v>5800</v>
      </c>
      <c r="J23">
        <f t="shared" si="0"/>
        <v>1000</v>
      </c>
      <c r="K23" s="9">
        <f t="shared" si="6"/>
        <v>34097573297361.164</v>
      </c>
      <c r="M23">
        <v>290</v>
      </c>
      <c r="N23">
        <f t="shared" si="3"/>
        <v>500</v>
      </c>
      <c r="O23" s="9">
        <f t="shared" si="4"/>
        <v>8.622763708918488E-28</v>
      </c>
      <c r="Q23">
        <v>290</v>
      </c>
      <c r="R23">
        <f t="shared" si="1"/>
        <v>3900</v>
      </c>
      <c r="S23" s="9">
        <f t="shared" si="7"/>
        <v>1221753.1982843631</v>
      </c>
    </row>
    <row r="24" spans="5:19">
      <c r="E24">
        <v>290</v>
      </c>
      <c r="F24">
        <v>10000</v>
      </c>
      <c r="G24" s="9">
        <f t="shared" si="5"/>
        <v>26262779.742890853</v>
      </c>
      <c r="H24" s="9">
        <f>+G23/G24</f>
        <v>3199999.9999999977</v>
      </c>
      <c r="I24">
        <v>5800</v>
      </c>
      <c r="J24">
        <f t="shared" si="0"/>
        <v>1100</v>
      </c>
      <c r="K24" s="9">
        <f t="shared" si="6"/>
        <v>27160957448400.531</v>
      </c>
      <c r="M24">
        <v>290</v>
      </c>
      <c r="N24">
        <f t="shared" si="3"/>
        <v>550</v>
      </c>
      <c r="O24" s="9">
        <f t="shared" si="4"/>
        <v>4.4747632893445061E-24</v>
      </c>
      <c r="Q24">
        <v>290</v>
      </c>
      <c r="R24">
        <f t="shared" si="1"/>
        <v>4000</v>
      </c>
      <c r="S24" s="9">
        <f t="shared" si="7"/>
        <v>1480081.9112079167</v>
      </c>
    </row>
    <row r="25" spans="5:19">
      <c r="E25">
        <v>5800</v>
      </c>
      <c r="F25">
        <f t="shared" si="2"/>
        <v>10050</v>
      </c>
      <c r="G25" s="9">
        <f t="shared" si="5"/>
        <v>13030433784.544571</v>
      </c>
      <c r="H25" s="9"/>
      <c r="I25">
        <v>5800</v>
      </c>
      <c r="J25">
        <f t="shared" si="0"/>
        <v>1200</v>
      </c>
      <c r="K25" s="9">
        <f t="shared" si="6"/>
        <v>21744145637407.016</v>
      </c>
      <c r="M25">
        <v>290</v>
      </c>
      <c r="N25">
        <f t="shared" si="3"/>
        <v>600</v>
      </c>
      <c r="O25" s="9">
        <f t="shared" si="4"/>
        <v>5.3732011779061734E-21</v>
      </c>
      <c r="Q25">
        <v>290</v>
      </c>
      <c r="R25">
        <f t="shared" si="1"/>
        <v>4100</v>
      </c>
      <c r="S25" s="9">
        <f t="shared" si="7"/>
        <v>1770926.152107486</v>
      </c>
    </row>
    <row r="26" spans="5:19">
      <c r="E26">
        <v>5800</v>
      </c>
      <c r="F26">
        <f t="shared" si="2"/>
        <v>10100</v>
      </c>
      <c r="G26" s="9">
        <f t="shared" si="5"/>
        <v>12782452095.326492</v>
      </c>
      <c r="H26" s="9"/>
      <c r="I26">
        <v>5800</v>
      </c>
      <c r="J26">
        <f t="shared" si="0"/>
        <v>1300</v>
      </c>
      <c r="K26" s="9">
        <f t="shared" si="6"/>
        <v>17524129282769.898</v>
      </c>
      <c r="M26">
        <v>290</v>
      </c>
      <c r="N26">
        <f t="shared" si="3"/>
        <v>650</v>
      </c>
      <c r="O26" s="9">
        <f t="shared" si="4"/>
        <v>2.0989241360813275E-18</v>
      </c>
      <c r="Q26">
        <v>290</v>
      </c>
      <c r="R26">
        <f t="shared" si="1"/>
        <v>4200</v>
      </c>
      <c r="S26" s="9">
        <f t="shared" si="7"/>
        <v>2094806.8663842578</v>
      </c>
    </row>
    <row r="27" spans="5:19">
      <c r="E27">
        <v>5800</v>
      </c>
      <c r="F27">
        <f t="shared" si="2"/>
        <v>10150</v>
      </c>
      <c r="G27" s="9">
        <f t="shared" si="5"/>
        <v>12540338813.053978</v>
      </c>
      <c r="H27" s="9"/>
      <c r="I27">
        <v>5800</v>
      </c>
      <c r="J27">
        <f t="shared" si="0"/>
        <v>1400</v>
      </c>
      <c r="K27" s="9">
        <f t="shared" si="6"/>
        <v>14228190213742.35</v>
      </c>
      <c r="M27">
        <v>290</v>
      </c>
      <c r="N27">
        <f t="shared" si="3"/>
        <v>700</v>
      </c>
      <c r="O27" s="9">
        <f t="shared" si="4"/>
        <v>3.400677687422299E-16</v>
      </c>
      <c r="Q27">
        <v>290</v>
      </c>
      <c r="R27">
        <f t="shared" si="1"/>
        <v>4300</v>
      </c>
      <c r="S27" s="9">
        <f t="shared" si="7"/>
        <v>2451842.5106326956</v>
      </c>
    </row>
    <row r="28" spans="5:19">
      <c r="E28">
        <v>5800</v>
      </c>
      <c r="F28">
        <f t="shared" si="2"/>
        <v>10200</v>
      </c>
      <c r="G28" s="9">
        <f t="shared" si="5"/>
        <v>12303928155.187439</v>
      </c>
      <c r="H28" s="9"/>
      <c r="I28">
        <v>5800</v>
      </c>
      <c r="J28">
        <f t="shared" si="0"/>
        <v>1500</v>
      </c>
      <c r="K28" s="9">
        <f t="shared" si="6"/>
        <v>11640723453108.449</v>
      </c>
      <c r="M28">
        <v>290</v>
      </c>
      <c r="N28">
        <f t="shared" si="3"/>
        <v>750</v>
      </c>
      <c r="O28" s="9">
        <f t="shared" si="4"/>
        <v>2.7300832004191511E-14</v>
      </c>
      <c r="Q28">
        <v>290</v>
      </c>
      <c r="R28">
        <f t="shared" si="1"/>
        <v>4400</v>
      </c>
      <c r="S28" s="9">
        <f t="shared" si="7"/>
        <v>2841756.605637494</v>
      </c>
    </row>
    <row r="29" spans="5:19">
      <c r="E29">
        <v>5800</v>
      </c>
      <c r="F29">
        <f t="shared" si="2"/>
        <v>10250</v>
      </c>
      <c r="G29" s="9">
        <f t="shared" si="5"/>
        <v>12073059774.786472</v>
      </c>
      <c r="H29" s="9"/>
      <c r="I29">
        <v>5800</v>
      </c>
      <c r="J29">
        <f t="shared" si="0"/>
        <v>1600</v>
      </c>
      <c r="K29" s="9">
        <f t="shared" si="6"/>
        <v>9596198511345.7598</v>
      </c>
      <c r="M29">
        <v>290</v>
      </c>
      <c r="N29">
        <f t="shared" si="3"/>
        <v>800</v>
      </c>
      <c r="O29" s="9">
        <f t="shared" si="4"/>
        <v>1.2406677009410283E-12</v>
      </c>
      <c r="Q29">
        <v>290</v>
      </c>
      <c r="R29">
        <f t="shared" si="1"/>
        <v>4500</v>
      </c>
      <c r="S29" s="9">
        <f t="shared" si="7"/>
        <v>3263894.4263600465</v>
      </c>
    </row>
    <row r="30" spans="5:19">
      <c r="E30">
        <v>5800</v>
      </c>
      <c r="F30">
        <f t="shared" si="2"/>
        <v>10300</v>
      </c>
      <c r="G30" s="9">
        <f t="shared" si="5"/>
        <v>11847578557.882847</v>
      </c>
      <c r="H30" s="9"/>
      <c r="I30">
        <v>5800</v>
      </c>
      <c r="J30">
        <f t="shared" si="0"/>
        <v>1700</v>
      </c>
      <c r="K30" s="9">
        <f t="shared" si="6"/>
        <v>7969106953960.0088</v>
      </c>
      <c r="M30">
        <v>290</v>
      </c>
      <c r="N30">
        <f t="shared" si="3"/>
        <v>850</v>
      </c>
      <c r="O30" s="9">
        <f t="shared" si="4"/>
        <v>3.5330428957741292E-11</v>
      </c>
      <c r="Q30">
        <v>290</v>
      </c>
      <c r="R30">
        <f t="shared" si="1"/>
        <v>4600</v>
      </c>
      <c r="S30" s="9">
        <f t="shared" si="7"/>
        <v>3717247.2468806528</v>
      </c>
    </row>
    <row r="31" spans="5:19">
      <c r="E31">
        <v>5800</v>
      </c>
      <c r="F31">
        <f t="shared" si="2"/>
        <v>10350</v>
      </c>
      <c r="G31" s="9">
        <f t="shared" si="5"/>
        <v>11627334429.307186</v>
      </c>
      <c r="H31" s="9"/>
      <c r="I31">
        <v>5800</v>
      </c>
      <c r="J31">
        <f t="shared" si="0"/>
        <v>1800</v>
      </c>
      <c r="K31" s="9">
        <f t="shared" si="6"/>
        <v>6664644490788.2725</v>
      </c>
      <c r="M31">
        <v>290</v>
      </c>
      <c r="N31">
        <f t="shared" si="3"/>
        <v>900</v>
      </c>
      <c r="O31" s="9">
        <f t="shared" si="4"/>
        <v>6.8223115764121376E-10</v>
      </c>
      <c r="Q31">
        <v>290</v>
      </c>
      <c r="R31">
        <f t="shared" si="1"/>
        <v>4700</v>
      </c>
      <c r="S31" s="9">
        <f t="shared" si="7"/>
        <v>4200482.5196094653</v>
      </c>
    </row>
    <row r="32" spans="5:19">
      <c r="E32">
        <v>5800</v>
      </c>
      <c r="F32">
        <f t="shared" si="2"/>
        <v>10400</v>
      </c>
      <c r="G32" s="9">
        <f t="shared" si="5"/>
        <v>11412182166.579733</v>
      </c>
      <c r="H32" s="9"/>
      <c r="I32">
        <v>5800</v>
      </c>
      <c r="J32">
        <f t="shared" si="0"/>
        <v>1900</v>
      </c>
      <c r="K32" s="9">
        <f t="shared" si="6"/>
        <v>5611125355392.7715</v>
      </c>
      <c r="M32">
        <v>290</v>
      </c>
      <c r="N32">
        <f t="shared" si="3"/>
        <v>950</v>
      </c>
      <c r="O32" s="9">
        <f t="shared" si="4"/>
        <v>9.5063991138653213E-9</v>
      </c>
      <c r="Q32">
        <v>290</v>
      </c>
      <c r="R32">
        <f t="shared" si="1"/>
        <v>4800</v>
      </c>
      <c r="S32" s="9">
        <f t="shared" si="7"/>
        <v>4711978.410491677</v>
      </c>
    </row>
    <row r="33" spans="5:19">
      <c r="E33">
        <v>5800</v>
      </c>
      <c r="F33">
        <f t="shared" si="2"/>
        <v>10450</v>
      </c>
      <c r="G33" s="9">
        <f t="shared" si="5"/>
        <v>11201981221.494884</v>
      </c>
      <c r="H33" s="9"/>
      <c r="I33">
        <v>5800</v>
      </c>
      <c r="J33">
        <f t="shared" si="0"/>
        <v>2000</v>
      </c>
      <c r="K33" s="9">
        <f t="shared" si="6"/>
        <v>4754139779281.5781</v>
      </c>
      <c r="M33">
        <v>290</v>
      </c>
      <c r="N33">
        <f t="shared" si="3"/>
        <v>1000</v>
      </c>
      <c r="O33" s="9">
        <f t="shared" si="4"/>
        <v>1.0045580675710732E-7</v>
      </c>
      <c r="Q33">
        <v>290</v>
      </c>
      <c r="R33">
        <f t="shared" si="1"/>
        <v>4900</v>
      </c>
      <c r="S33" s="9">
        <f t="shared" si="7"/>
        <v>5249861.2143868553</v>
      </c>
    </row>
    <row r="34" spans="5:19">
      <c r="E34">
        <v>5800</v>
      </c>
      <c r="F34">
        <f t="shared" si="2"/>
        <v>10500</v>
      </c>
      <c r="G34" s="9">
        <f t="shared" si="5"/>
        <v>10996595549.047871</v>
      </c>
      <c r="H34" s="9"/>
      <c r="I34">
        <v>5800</v>
      </c>
      <c r="J34">
        <f t="shared" si="0"/>
        <v>2100</v>
      </c>
      <c r="K34" s="9">
        <f t="shared" si="6"/>
        <v>4052169592470.5327</v>
      </c>
      <c r="M34">
        <v>290</v>
      </c>
      <c r="N34">
        <f t="shared" si="3"/>
        <v>1050</v>
      </c>
      <c r="O34" s="9">
        <f t="shared" si="4"/>
        <v>8.3799574645089437E-7</v>
      </c>
      <c r="Q34">
        <v>290</v>
      </c>
      <c r="R34">
        <f t="shared" si="1"/>
        <v>5000</v>
      </c>
      <c r="S34" s="9">
        <f t="shared" si="7"/>
        <v>5812044.3182139276</v>
      </c>
    </row>
    <row r="35" spans="5:19">
      <c r="E35">
        <v>5800</v>
      </c>
      <c r="F35">
        <f t="shared" si="2"/>
        <v>10550</v>
      </c>
      <c r="G35" s="9">
        <f t="shared" si="5"/>
        <v>10795893443.369678</v>
      </c>
      <c r="H35" s="9"/>
      <c r="I35">
        <v>5800</v>
      </c>
      <c r="J35">
        <f t="shared" si="0"/>
        <v>2200</v>
      </c>
      <c r="K35" s="9">
        <f t="shared" si="6"/>
        <v>3473336699832.0405</v>
      </c>
      <c r="M35">
        <v>290</v>
      </c>
      <c r="N35">
        <f t="shared" si="3"/>
        <v>1100</v>
      </c>
      <c r="O35" s="9">
        <f t="shared" si="4"/>
        <v>5.7023664593116973E-6</v>
      </c>
      <c r="Q35">
        <v>290</v>
      </c>
      <c r="R35">
        <f t="shared" si="1"/>
        <v>5100</v>
      </c>
      <c r="S35" s="9">
        <f t="shared" si="7"/>
        <v>6396267.5474123601</v>
      </c>
    </row>
    <row r="36" spans="5:19">
      <c r="E36">
        <v>5800</v>
      </c>
      <c r="F36">
        <f t="shared" si="2"/>
        <v>10600</v>
      </c>
      <c r="G36" s="9">
        <f t="shared" si="5"/>
        <v>10599747380.352667</v>
      </c>
      <c r="H36" s="9"/>
      <c r="I36" s="9"/>
      <c r="J36" s="9"/>
      <c r="K36" s="9"/>
      <c r="M36">
        <v>290</v>
      </c>
      <c r="N36">
        <f t="shared" si="3"/>
        <v>1150</v>
      </c>
      <c r="O36" s="9">
        <f t="shared" si="4"/>
        <v>3.2520480800299673E-5</v>
      </c>
      <c r="Q36">
        <v>290</v>
      </c>
      <c r="R36">
        <f>+R35+100</f>
        <v>5200</v>
      </c>
      <c r="S36" s="9">
        <f>(2*3.14*6.626*9/(R36^5)*10^27)/(EXP((6.626*3)/(1.38*Q36*R36)*10^6)-1)</f>
        <v>7000135.9103208631</v>
      </c>
    </row>
    <row r="37" spans="5:19">
      <c r="E37">
        <v>5800</v>
      </c>
      <c r="F37">
        <f t="shared" si="2"/>
        <v>10650</v>
      </c>
      <c r="G37" s="9">
        <f t="shared" si="5"/>
        <v>10408033866.665394</v>
      </c>
      <c r="H37" s="9"/>
      <c r="I37" s="9"/>
      <c r="J37" s="9"/>
      <c r="K37" s="9"/>
      <c r="M37">
        <v>290</v>
      </c>
      <c r="N37">
        <f t="shared" si="3"/>
        <v>1200</v>
      </c>
      <c r="O37" s="9">
        <f t="shared" si="4"/>
        <v>1.5897002360597783E-4</v>
      </c>
      <c r="Q37">
        <v>290</v>
      </c>
      <c r="R37">
        <f t="shared" ref="R37:R57" si="8">+R36+100</f>
        <v>5300</v>
      </c>
      <c r="S37" s="9">
        <f>(2*3.14*6.626*9/(R37^5)*10^27)/(EXP((6.626*3)/(1.38*Q37*R37)*10^6)-1)</f>
        <v>7621156.934699283</v>
      </c>
    </row>
    <row r="38" spans="5:19">
      <c r="E38">
        <v>5800</v>
      </c>
      <c r="F38">
        <f t="shared" si="2"/>
        <v>10700</v>
      </c>
      <c r="G38" s="9">
        <f t="shared" si="5"/>
        <v>10220633294.869688</v>
      </c>
      <c r="H38" s="9"/>
      <c r="I38" s="9"/>
      <c r="J38" s="9"/>
      <c r="K38" s="9"/>
      <c r="M38">
        <v>290</v>
      </c>
      <c r="N38">
        <f t="shared" si="3"/>
        <v>1250</v>
      </c>
      <c r="O38" s="9">
        <f t="shared" si="4"/>
        <v>6.7876695113407723E-4</v>
      </c>
      <c r="Q38">
        <v>290</v>
      </c>
      <c r="R38">
        <f t="shared" si="8"/>
        <v>5400</v>
      </c>
      <c r="S38" s="9">
        <f>(2*3.14*6.626*9/(R38^5)*10^27)/(EXP((6.626*3)/(1.38*Q38*R38)*10^6)-1)</f>
        <v>8256775.9630140411</v>
      </c>
    </row>
    <row r="39" spans="5:19">
      <c r="E39">
        <v>5800</v>
      </c>
      <c r="F39">
        <f t="shared" si="2"/>
        <v>10750</v>
      </c>
      <c r="G39" s="9">
        <f t="shared" si="5"/>
        <v>10037429804.367466</v>
      </c>
      <c r="H39" s="9"/>
      <c r="I39" s="9"/>
      <c r="J39" s="9"/>
      <c r="K39" s="9"/>
      <c r="M39">
        <v>290</v>
      </c>
      <c r="N39">
        <f t="shared" si="3"/>
        <v>1300</v>
      </c>
      <c r="O39" s="9">
        <f t="shared" si="4"/>
        <v>2.5721233574991179E-3</v>
      </c>
      <c r="Q39">
        <v>290</v>
      </c>
      <c r="R39">
        <f t="shared" si="8"/>
        <v>5500</v>
      </c>
      <c r="S39" s="9">
        <f>(2*3.14*6.626*9/(R39^5)*10^27)/(EXP((6.626*3)/(1.38*Q39*R39)*10^6)-1)</f>
        <v>8904408.9328459036</v>
      </c>
    </row>
    <row r="40" spans="5:19">
      <c r="E40">
        <v>5800</v>
      </c>
      <c r="F40">
        <f t="shared" si="2"/>
        <v>10800</v>
      </c>
      <c r="G40" s="9">
        <f t="shared" si="5"/>
        <v>9858311147.9178448</v>
      </c>
      <c r="H40" s="9"/>
      <c r="I40" s="9"/>
      <c r="J40" s="9"/>
      <c r="K40" s="9"/>
      <c r="M40">
        <v>290</v>
      </c>
      <c r="N40">
        <f t="shared" si="3"/>
        <v>1350</v>
      </c>
      <c r="O40" s="9">
        <f t="shared" si="4"/>
        <v>8.7682263086227962E-3</v>
      </c>
      <c r="Q40">
        <v>290</v>
      </c>
      <c r="R40">
        <f t="shared" si="8"/>
        <v>5600</v>
      </c>
      <c r="S40" s="9">
        <f t="shared" ref="S40:S57" si="9">(2*3.14*6.626*9/(R40^5)*10^27)/(EXP((6.626*3)/(1.38*Q40*R40)*10^6)-1)</f>
        <v>9561472.3124383353</v>
      </c>
    </row>
    <row r="41" spans="5:19">
      <c r="E41">
        <v>5800</v>
      </c>
      <c r="F41">
        <f t="shared" si="2"/>
        <v>10850</v>
      </c>
      <c r="G41" s="9">
        <f t="shared" si="5"/>
        <v>9683168563.4778805</v>
      </c>
      <c r="H41" s="9"/>
      <c r="I41" s="9"/>
      <c r="J41" s="9"/>
      <c r="K41" s="9"/>
      <c r="M41">
        <v>290</v>
      </c>
      <c r="N41">
        <f t="shared" si="3"/>
        <v>1400</v>
      </c>
      <c r="O41" s="9">
        <f t="shared" si="4"/>
        <v>2.7202852705561633E-2</v>
      </c>
      <c r="Q41">
        <v>290</v>
      </c>
      <c r="R41">
        <f t="shared" si="8"/>
        <v>5700</v>
      </c>
      <c r="S41" s="9">
        <f t="shared" si="9"/>
        <v>10225409.987165883</v>
      </c>
    </row>
    <row r="42" spans="5:19">
      <c r="E42">
        <v>5800</v>
      </c>
      <c r="F42">
        <f t="shared" si="2"/>
        <v>10900</v>
      </c>
      <c r="G42" s="9">
        <f t="shared" si="5"/>
        <v>9511896651.1320839</v>
      </c>
      <c r="H42" s="9"/>
      <c r="I42" s="9"/>
      <c r="J42" s="9"/>
      <c r="K42" s="9"/>
      <c r="M42">
        <v>290</v>
      </c>
      <c r="N42">
        <f t="shared" si="3"/>
        <v>1450</v>
      </c>
      <c r="O42" s="9">
        <f t="shared" si="4"/>
        <v>7.757679309543429E-2</v>
      </c>
      <c r="Q42">
        <v>290</v>
      </c>
      <c r="R42">
        <f t="shared" si="8"/>
        <v>5800</v>
      </c>
      <c r="S42" s="9">
        <f t="shared" si="9"/>
        <v>10893716.999998819</v>
      </c>
    </row>
    <row r="43" spans="5:19">
      <c r="E43">
        <v>5800</v>
      </c>
      <c r="F43">
        <f t="shared" si="2"/>
        <v>10950</v>
      </c>
      <c r="G43" s="9">
        <f t="shared" si="5"/>
        <v>9344393254.8874817</v>
      </c>
      <c r="H43" s="9"/>
      <c r="I43" s="9"/>
      <c r="J43" s="9"/>
      <c r="K43" s="9"/>
      <c r="M43">
        <v>290</v>
      </c>
      <c r="N43">
        <f t="shared" si="3"/>
        <v>1500</v>
      </c>
      <c r="O43" s="9">
        <f t="shared" si="4"/>
        <v>0.20512169511268938</v>
      </c>
      <c r="Q43">
        <v>290</v>
      </c>
      <c r="R43">
        <f t="shared" si="8"/>
        <v>5900</v>
      </c>
      <c r="S43" s="9">
        <f t="shared" si="9"/>
        <v>11563960.138227873</v>
      </c>
    </row>
    <row r="44" spans="5:19">
      <c r="E44">
        <v>5800</v>
      </c>
      <c r="F44">
        <f t="shared" si="2"/>
        <v>11000</v>
      </c>
      <c r="G44" s="9">
        <f t="shared" si="5"/>
        <v>9180559349.1212559</v>
      </c>
      <c r="H44" s="9"/>
      <c r="I44" s="9"/>
      <c r="J44" s="9"/>
      <c r="K44" s="9"/>
      <c r="M44">
        <v>290</v>
      </c>
      <c r="N44">
        <f t="shared" si="3"/>
        <v>1550</v>
      </c>
      <c r="O44" s="9">
        <f t="shared" si="4"/>
        <v>0.50665480474602154</v>
      </c>
      <c r="Q44">
        <v>290</v>
      </c>
      <c r="R44">
        <f t="shared" si="8"/>
        <v>6000</v>
      </c>
      <c r="S44" s="9">
        <f t="shared" si="9"/>
        <v>12233795.430794433</v>
      </c>
    </row>
    <row r="45" spans="5:19">
      <c r="E45">
        <v>5800</v>
      </c>
      <c r="F45">
        <f t="shared" si="2"/>
        <v>11050</v>
      </c>
      <c r="G45" s="9">
        <f t="shared" si="5"/>
        <v>9020298929.4788036</v>
      </c>
      <c r="H45" s="9"/>
      <c r="I45" s="9"/>
      <c r="J45" s="9"/>
      <c r="K45" s="9"/>
      <c r="M45">
        <v>290</v>
      </c>
      <c r="N45">
        <f t="shared" si="3"/>
        <v>1600</v>
      </c>
      <c r="O45" s="9">
        <f t="shared" si="4"/>
        <v>1.1767374754828259</v>
      </c>
      <c r="Q45">
        <v>290</v>
      </c>
      <c r="R45">
        <f t="shared" si="8"/>
        <v>6100</v>
      </c>
      <c r="S45" s="9">
        <f t="shared" si="9"/>
        <v>12900982.676975213</v>
      </c>
    </row>
    <row r="46" spans="5:19">
      <c r="E46">
        <v>5800</v>
      </c>
      <c r="F46">
        <f t="shared" si="2"/>
        <v>11100</v>
      </c>
      <c r="G46" s="9">
        <f t="shared" si="5"/>
        <v>8863518908.0289783</v>
      </c>
      <c r="H46" s="9"/>
      <c r="I46" s="9"/>
      <c r="J46" s="9"/>
      <c r="K46" s="9"/>
      <c r="M46">
        <v>290</v>
      </c>
      <c r="N46">
        <f t="shared" si="3"/>
        <v>1650</v>
      </c>
      <c r="O46" s="9">
        <f t="shared" si="4"/>
        <v>2.5847021658191172</v>
      </c>
      <c r="Q46">
        <v>290</v>
      </c>
      <c r="R46">
        <f t="shared" si="8"/>
        <v>6200</v>
      </c>
      <c r="S46" s="9">
        <f t="shared" si="9"/>
        <v>13563397.169562403</v>
      </c>
    </row>
    <row r="47" spans="5:19">
      <c r="E47">
        <v>5800</v>
      </c>
      <c r="F47">
        <f t="shared" si="2"/>
        <v>11150</v>
      </c>
      <c r="G47" s="9">
        <f t="shared" si="5"/>
        <v>8710129012.4931545</v>
      </c>
      <c r="H47" s="9"/>
      <c r="I47" s="9"/>
      <c r="J47" s="9"/>
      <c r="K47" s="9"/>
      <c r="M47">
        <v>290</v>
      </c>
      <c r="N47">
        <f t="shared" si="3"/>
        <v>1700</v>
      </c>
      <c r="O47" s="9">
        <f t="shared" si="4"/>
        <v>5.3963977798540741</v>
      </c>
      <c r="Q47">
        <v>290</v>
      </c>
      <c r="R47">
        <f t="shared" si="8"/>
        <v>6300</v>
      </c>
      <c r="S47" s="9">
        <f t="shared" si="9"/>
        <v>14219038.805832837</v>
      </c>
    </row>
    <row r="48" spans="5:19">
      <c r="E48">
        <v>5800</v>
      </c>
      <c r="F48">
        <f t="shared" si="2"/>
        <v>11200</v>
      </c>
      <c r="G48" s="9">
        <f t="shared" si="5"/>
        <v>8560041689.3727865</v>
      </c>
      <c r="H48" s="9"/>
      <c r="I48" s="9"/>
      <c r="J48" s="9"/>
      <c r="K48" s="9"/>
      <c r="M48">
        <v>290</v>
      </c>
      <c r="N48">
        <f t="shared" si="3"/>
        <v>1750</v>
      </c>
      <c r="O48" s="9">
        <f t="shared" si="4"/>
        <v>10.757322188204554</v>
      </c>
      <c r="Q48">
        <v>290</v>
      </c>
      <c r="R48">
        <f t="shared" si="8"/>
        <v>6400</v>
      </c>
      <c r="S48" s="9">
        <f t="shared" si="9"/>
        <v>14866038.799284462</v>
      </c>
    </row>
    <row r="49" spans="5:19">
      <c r="E49">
        <v>5800</v>
      </c>
      <c r="F49">
        <f t="shared" si="2"/>
        <v>11250</v>
      </c>
      <c r="G49" s="9">
        <f t="shared" si="5"/>
        <v>8413172010.8089142</v>
      </c>
      <c r="H49" s="9"/>
      <c r="I49" s="9"/>
      <c r="J49" s="9"/>
      <c r="K49" s="9"/>
      <c r="M49">
        <v>290</v>
      </c>
      <c r="N49">
        <f t="shared" si="3"/>
        <v>1800</v>
      </c>
      <c r="O49" s="9">
        <f t="shared" si="4"/>
        <v>20.555891437521151</v>
      </c>
      <c r="Q49">
        <v>290</v>
      </c>
      <c r="R49">
        <f t="shared" si="8"/>
        <v>6500</v>
      </c>
      <c r="S49" s="9">
        <f t="shared" si="9"/>
        <v>15502664.216039425</v>
      </c>
    </row>
    <row r="50" spans="5:19">
      <c r="E50">
        <v>5800</v>
      </c>
      <c r="F50">
        <f t="shared" si="2"/>
        <v>11300</v>
      </c>
      <c r="G50" s="9">
        <f t="shared" si="5"/>
        <v>8269437585.0144472</v>
      </c>
      <c r="H50" s="9"/>
      <c r="I50" s="9"/>
      <c r="J50" s="9"/>
      <c r="K50" s="9"/>
      <c r="M50">
        <v>290</v>
      </c>
      <c r="N50">
        <f t="shared" si="3"/>
        <v>1850</v>
      </c>
      <c r="O50" s="9">
        <f t="shared" si="4"/>
        <v>37.786465725028982</v>
      </c>
      <c r="Q50">
        <v>290</v>
      </c>
      <c r="R50">
        <f t="shared" si="8"/>
        <v>6600</v>
      </c>
      <c r="S50" s="9">
        <f t="shared" si="9"/>
        <v>16127320.5635483</v>
      </c>
    </row>
    <row r="51" spans="5:19">
      <c r="E51">
        <v>5800</v>
      </c>
      <c r="F51">
        <f t="shared" si="2"/>
        <v>11350</v>
      </c>
      <c r="G51" s="9">
        <f t="shared" si="5"/>
        <v>8128758470.1277246</v>
      </c>
      <c r="H51" s="9"/>
      <c r="I51" s="9"/>
      <c r="J51" s="9"/>
      <c r="K51" s="9"/>
      <c r="M51">
        <v>290</v>
      </c>
      <c r="N51">
        <f t="shared" si="3"/>
        <v>1900</v>
      </c>
      <c r="O51" s="9">
        <f t="shared" si="4"/>
        <v>67.031019167485567</v>
      </c>
      <c r="Q51">
        <v>290</v>
      </c>
      <c r="R51">
        <f t="shared" si="8"/>
        <v>6700</v>
      </c>
      <c r="S51" s="9">
        <f t="shared" si="9"/>
        <v>16738552.65722074</v>
      </c>
    </row>
    <row r="52" spans="5:19">
      <c r="E52">
        <v>5800</v>
      </c>
      <c r="F52">
        <f t="shared" si="2"/>
        <v>11400</v>
      </c>
      <c r="G52" s="9">
        <f t="shared" si="5"/>
        <v>7991057091.3428783</v>
      </c>
      <c r="H52" s="9"/>
      <c r="I52" s="9"/>
      <c r="J52" s="9"/>
      <c r="K52" s="9"/>
      <c r="M52">
        <v>290</v>
      </c>
      <c r="N52">
        <f t="shared" si="3"/>
        <v>1950</v>
      </c>
      <c r="O52" s="9">
        <f t="shared" si="4"/>
        <v>115.07575721402614</v>
      </c>
      <c r="Q52">
        <v>290</v>
      </c>
      <c r="R52">
        <f t="shared" si="8"/>
        <v>6800</v>
      </c>
      <c r="S52" s="9">
        <f t="shared" si="9"/>
        <v>17335043.984121464</v>
      </c>
    </row>
    <row r="53" spans="5:19">
      <c r="E53">
        <v>5800</v>
      </c>
      <c r="F53">
        <f t="shared" si="2"/>
        <v>11450</v>
      </c>
      <c r="G53" s="9">
        <f t="shared" si="5"/>
        <v>7856258161.179039</v>
      </c>
      <c r="H53" s="9"/>
      <c r="I53" s="9"/>
      <c r="J53" s="9"/>
      <c r="K53" s="9"/>
      <c r="M53">
        <v>290</v>
      </c>
      <c r="N53">
        <f t="shared" si="3"/>
        <v>2000</v>
      </c>
      <c r="O53" s="9">
        <f t="shared" si="4"/>
        <v>191.67449908174424</v>
      </c>
      <c r="Q53">
        <v>290</v>
      </c>
      <c r="R53">
        <f t="shared" si="8"/>
        <v>6900</v>
      </c>
      <c r="S53" s="9">
        <f t="shared" si="9"/>
        <v>17915614.773021773</v>
      </c>
    </row>
    <row r="54" spans="5:19">
      <c r="E54">
        <v>5800</v>
      </c>
      <c r="F54">
        <f t="shared" si="2"/>
        <v>11500</v>
      </c>
      <c r="G54" s="9">
        <f t="shared" si="5"/>
        <v>7724288602.757</v>
      </c>
      <c r="H54" s="9"/>
      <c r="I54" s="9"/>
      <c r="J54" s="9"/>
      <c r="K54" s="9"/>
      <c r="M54">
        <v>290</v>
      </c>
      <c r="N54">
        <f t="shared" si="3"/>
        <v>2050</v>
      </c>
      <c r="O54" s="9">
        <f t="shared" si="4"/>
        <v>310.46440950670797</v>
      </c>
      <c r="Q54">
        <v>290</v>
      </c>
      <c r="R54">
        <f t="shared" si="8"/>
        <v>7000</v>
      </c>
      <c r="S54" s="9">
        <f t="shared" si="9"/>
        <v>18479218.967827838</v>
      </c>
    </row>
    <row r="55" spans="5:19">
      <c r="E55">
        <v>5800</v>
      </c>
      <c r="F55">
        <f t="shared" si="2"/>
        <v>11550</v>
      </c>
      <c r="G55" s="9">
        <f t="shared" si="5"/>
        <v>7595077475.9577885</v>
      </c>
      <c r="H55" s="9"/>
      <c r="I55" s="9"/>
      <c r="J55" s="9"/>
      <c r="K55" s="9"/>
      <c r="M55">
        <v>290</v>
      </c>
      <c r="N55">
        <f t="shared" si="3"/>
        <v>2100</v>
      </c>
      <c r="O55" s="9">
        <f t="shared" si="4"/>
        <v>490.03203645393336</v>
      </c>
      <c r="Q55">
        <v>290</v>
      </c>
      <c r="R55">
        <f t="shared" si="8"/>
        <v>7100</v>
      </c>
      <c r="S55" s="9">
        <f t="shared" si="9"/>
        <v>19024940.287519403</v>
      </c>
    </row>
    <row r="56" spans="5:19">
      <c r="E56">
        <v>5800</v>
      </c>
      <c r="F56">
        <f t="shared" si="2"/>
        <v>11600</v>
      </c>
      <c r="G56" s="9">
        <f t="shared" si="5"/>
        <v>7468555906.343483</v>
      </c>
      <c r="H56" s="9"/>
      <c r="I56" s="9"/>
      <c r="J56" s="9"/>
      <c r="K56" s="9"/>
      <c r="M56">
        <v>290</v>
      </c>
      <c r="N56">
        <f t="shared" si="3"/>
        <v>2150</v>
      </c>
      <c r="O56" s="9">
        <f t="shared" si="4"/>
        <v>755.11909594987333</v>
      </c>
      <c r="Q56">
        <v>290</v>
      </c>
      <c r="R56">
        <f t="shared" si="8"/>
        <v>7200</v>
      </c>
      <c r="S56" s="9">
        <f t="shared" si="9"/>
        <v>19551987.540880058</v>
      </c>
    </row>
    <row r="57" spans="5:19">
      <c r="E57">
        <v>5800</v>
      </c>
      <c r="F57">
        <f t="shared" si="2"/>
        <v>11650</v>
      </c>
      <c r="G57" s="9">
        <f t="shared" si="5"/>
        <v>7344657016.7259188</v>
      </c>
      <c r="H57" s="9"/>
      <c r="I57" s="9"/>
      <c r="J57" s="9"/>
      <c r="K57" s="9"/>
      <c r="M57">
        <v>290</v>
      </c>
      <c r="N57">
        <f t="shared" si="3"/>
        <v>2200</v>
      </c>
      <c r="O57" s="9">
        <f t="shared" si="4"/>
        <v>1137.9486449031285</v>
      </c>
      <c r="Q57">
        <v>290</v>
      </c>
      <c r="R57">
        <f t="shared" si="8"/>
        <v>7300</v>
      </c>
      <c r="S57" s="9">
        <f t="shared" si="9"/>
        <v>20059689.349018559</v>
      </c>
    </row>
    <row r="58" spans="5:19">
      <c r="E58">
        <v>5800</v>
      </c>
      <c r="F58">
        <f t="shared" si="2"/>
        <v>11700</v>
      </c>
      <c r="G58" s="9">
        <f t="shared" si="5"/>
        <v>7223315861.2742548</v>
      </c>
      <c r="H58" s="9"/>
      <c r="I58" s="9"/>
      <c r="J58" s="9"/>
      <c r="K58" s="9"/>
      <c r="M58">
        <v>290</v>
      </c>
      <c r="N58">
        <f t="shared" si="3"/>
        <v>2250</v>
      </c>
      <c r="O58" s="9">
        <f t="shared" si="4"/>
        <v>1679.6438309918867</v>
      </c>
      <c r="Q58">
        <v>290</v>
      </c>
      <c r="R58">
        <f t="shared" ref="R58:R82" si="10">+R57+100</f>
        <v>7400</v>
      </c>
      <c r="S58" s="9">
        <f t="shared" ref="S58:S82" si="11">(2*3.14*6.626*9/(R58^5)*10^27)/(EXP((6.626*3)/(1.38*Q58*R58)*10^6)-1)</f>
        <v>20547488.413390931</v>
      </c>
    </row>
    <row r="59" spans="5:19">
      <c r="E59">
        <v>5800</v>
      </c>
      <c r="F59">
        <f t="shared" si="2"/>
        <v>11750</v>
      </c>
      <c r="G59" s="9">
        <f t="shared" si="5"/>
        <v>7104469362.0571499</v>
      </c>
      <c r="H59" s="9"/>
      <c r="I59" s="9"/>
      <c r="J59" s="9"/>
      <c r="K59" s="9"/>
      <c r="M59">
        <v>290</v>
      </c>
      <c r="N59">
        <f t="shared" si="3"/>
        <v>2300</v>
      </c>
      <c r="O59" s="9">
        <f t="shared" si="4"/>
        <v>2431.7039052139476</v>
      </c>
      <c r="Q59">
        <v>290</v>
      </c>
      <c r="R59">
        <f t="shared" si="10"/>
        <v>7500</v>
      </c>
      <c r="S59" s="9">
        <f t="shared" si="11"/>
        <v>21014935.452064931</v>
      </c>
    </row>
    <row r="60" spans="5:19">
      <c r="E60">
        <v>5800</v>
      </c>
      <c r="F60">
        <f t="shared" si="2"/>
        <v>11800</v>
      </c>
      <c r="G60" s="9">
        <f t="shared" si="5"/>
        <v>6988056247.9200668</v>
      </c>
      <c r="H60" s="9"/>
      <c r="I60" s="9"/>
      <c r="J60" s="9"/>
      <c r="K60" s="9"/>
      <c r="M60">
        <v>290</v>
      </c>
      <c r="N60">
        <f t="shared" si="3"/>
        <v>2350</v>
      </c>
      <c r="O60" s="9">
        <f t="shared" si="4"/>
        <v>3457.4961397792376</v>
      </c>
      <c r="Q60">
        <v>290</v>
      </c>
      <c r="R60">
        <f t="shared" si="10"/>
        <v>7600</v>
      </c>
      <c r="S60" s="9">
        <f t="shared" si="11"/>
        <v>21461682.912566077</v>
      </c>
    </row>
    <row r="61" spans="5:19">
      <c r="E61">
        <v>5800</v>
      </c>
      <c r="F61">
        <f t="shared" si="2"/>
        <v>11850</v>
      </c>
      <c r="G61" s="9">
        <f t="shared" si="5"/>
        <v>6874016995.6026678</v>
      </c>
      <c r="H61" s="9"/>
      <c r="I61" s="9"/>
      <c r="J61" s="9"/>
      <c r="K61" s="9"/>
      <c r="M61">
        <v>290</v>
      </c>
      <c r="N61">
        <f t="shared" si="3"/>
        <v>2400</v>
      </c>
      <c r="O61" s="9">
        <f t="shared" si="4"/>
        <v>4833.7180972769838</v>
      </c>
      <c r="Q61">
        <v>290</v>
      </c>
      <c r="R61">
        <f t="shared" si="10"/>
        <v>7700</v>
      </c>
      <c r="S61" s="9">
        <f t="shared" si="11"/>
        <v>21887478.555987839</v>
      </c>
    </row>
    <row r="62" spans="5:19">
      <c r="E62">
        <v>5800</v>
      </c>
      <c r="F62">
        <f t="shared" si="2"/>
        <v>11900</v>
      </c>
      <c r="G62" s="9">
        <f t="shared" si="5"/>
        <v>6762293773.0054741</v>
      </c>
      <c r="H62" s="9"/>
      <c r="I62" s="9"/>
      <c r="J62" s="9"/>
      <c r="K62" s="9"/>
      <c r="M62">
        <v>290</v>
      </c>
      <c r="N62">
        <f t="shared" si="3"/>
        <v>2450</v>
      </c>
      <c r="O62" s="9">
        <f t="shared" si="4"/>
        <v>6651.7825833138595</v>
      </c>
      <c r="Q62">
        <v>290</v>
      </c>
      <c r="R62">
        <f t="shared" si="10"/>
        <v>7800</v>
      </c>
      <c r="S62" s="9">
        <f t="shared" si="11"/>
        <v>22292158.99425837</v>
      </c>
    </row>
    <row r="63" spans="5:19">
      <c r="E63">
        <v>5800</v>
      </c>
      <c r="F63">
        <f t="shared" si="2"/>
        <v>11950</v>
      </c>
      <c r="G63" s="9">
        <f t="shared" si="5"/>
        <v>6652830384.5190439</v>
      </c>
      <c r="H63" s="9"/>
      <c r="I63" s="9"/>
      <c r="J63" s="9"/>
      <c r="K63" s="9"/>
      <c r="M63">
        <v>290</v>
      </c>
      <c r="N63">
        <f t="shared" si="3"/>
        <v>2500</v>
      </c>
      <c r="O63" s="9">
        <f t="shared" si="4"/>
        <v>9019.0776667444534</v>
      </c>
      <c r="Q63">
        <v>290</v>
      </c>
      <c r="R63">
        <f t="shared" si="10"/>
        <v>7900</v>
      </c>
      <c r="S63" s="9">
        <f t="shared" si="11"/>
        <v>22675643.250605289</v>
      </c>
    </row>
    <row r="64" spans="5:19">
      <c r="E64">
        <v>5800</v>
      </c>
      <c r="F64">
        <f t="shared" si="2"/>
        <v>12000</v>
      </c>
      <c r="G64" s="9">
        <f t="shared" si="5"/>
        <v>6545572218.3326206</v>
      </c>
      <c r="H64" s="9"/>
      <c r="I64" s="9"/>
      <c r="J64" s="9"/>
      <c r="K64" s="9"/>
      <c r="M64">
        <v>290</v>
      </c>
      <c r="N64">
        <f t="shared" si="3"/>
        <v>2550</v>
      </c>
      <c r="O64" s="9">
        <f t="shared" si="4"/>
        <v>12060.056306670629</v>
      </c>
      <c r="Q64">
        <v>290</v>
      </c>
      <c r="R64">
        <f t="shared" si="10"/>
        <v>8000</v>
      </c>
      <c r="S64" s="9">
        <f t="shared" si="11"/>
        <v>23037926.402390271</v>
      </c>
    </row>
    <row r="65" spans="5:19">
      <c r="E65">
        <v>5800</v>
      </c>
      <c r="F65">
        <f t="shared" si="2"/>
        <v>12050</v>
      </c>
      <c r="G65" s="9">
        <f t="shared" si="5"/>
        <v>6440466195.6430941</v>
      </c>
      <c r="H65" s="9"/>
      <c r="I65" s="9"/>
      <c r="J65" s="9"/>
      <c r="K65" s="9"/>
      <c r="M65">
        <v>290</v>
      </c>
      <c r="N65">
        <f t="shared" si="3"/>
        <v>2600</v>
      </c>
      <c r="O65" s="9">
        <f t="shared" si="4"/>
        <v>15917.114195902372</v>
      </c>
      <c r="Q65">
        <v>290</v>
      </c>
      <c r="R65">
        <f t="shared" si="10"/>
        <v>8100</v>
      </c>
      <c r="S65" s="9">
        <f t="shared" si="11"/>
        <v>23379073.355598852</v>
      </c>
    </row>
    <row r="66" spans="5:19">
      <c r="E66">
        <v>5800</v>
      </c>
      <c r="F66">
        <f t="shared" si="2"/>
        <v>12100</v>
      </c>
      <c r="G66" s="9">
        <f t="shared" si="5"/>
        <v>6337460721.6884089</v>
      </c>
      <c r="H66" s="9"/>
      <c r="I66" s="9"/>
      <c r="J66" s="9"/>
      <c r="K66" s="9"/>
      <c r="M66">
        <v>290</v>
      </c>
      <c r="N66">
        <f t="shared" si="3"/>
        <v>2650</v>
      </c>
      <c r="O66" s="9">
        <f t="shared" si="4"/>
        <v>20751.220130993195</v>
      </c>
      <c r="Q66">
        <v>290</v>
      </c>
      <c r="R66">
        <f t="shared" si="10"/>
        <v>8200</v>
      </c>
      <c r="S66" s="9">
        <f t="shared" si="11"/>
        <v>23699212.791360054</v>
      </c>
    </row>
    <row r="67" spans="5:19">
      <c r="E67">
        <v>5800</v>
      </c>
      <c r="F67">
        <f t="shared" si="2"/>
        <v>12150</v>
      </c>
      <c r="G67" s="9">
        <f t="shared" si="5"/>
        <v>6236505638.5328598</v>
      </c>
      <c r="H67" s="9"/>
      <c r="I67" s="9"/>
      <c r="J67" s="9"/>
      <c r="K67" s="9"/>
      <c r="M67">
        <v>290</v>
      </c>
      <c r="N67">
        <f t="shared" si="3"/>
        <v>2700</v>
      </c>
      <c r="O67" s="9">
        <f t="shared" si="4"/>
        <v>26742.270196533296</v>
      </c>
      <c r="Q67">
        <v>290</v>
      </c>
      <c r="R67">
        <f t="shared" si="10"/>
        <v>8300</v>
      </c>
      <c r="S67" s="9">
        <f t="shared" si="11"/>
        <v>23998531.316896878</v>
      </c>
    </row>
    <row r="68" spans="5:19">
      <c r="E68">
        <v>5800</v>
      </c>
      <c r="F68">
        <f t="shared" si="2"/>
        <v>12200</v>
      </c>
      <c r="G68" s="9">
        <f t="shared" si="5"/>
        <v>6137552179.5350485</v>
      </c>
      <c r="H68" s="9"/>
      <c r="I68" s="9"/>
      <c r="J68" s="9"/>
      <c r="K68" s="9"/>
      <c r="M68">
        <v>290</v>
      </c>
      <c r="N68">
        <f t="shared" si="3"/>
        <v>2750</v>
      </c>
      <c r="O68" s="9">
        <f t="shared" si="4"/>
        <v>34089.144916977311</v>
      </c>
      <c r="Q68">
        <v>290</v>
      </c>
      <c r="R68">
        <f t="shared" si="10"/>
        <v>8400</v>
      </c>
      <c r="S68" s="9">
        <f t="shared" si="11"/>
        <v>24277267.846234545</v>
      </c>
    </row>
    <row r="69" spans="5:19">
      <c r="E69">
        <v>5800</v>
      </c>
      <c r="F69">
        <f t="shared" si="2"/>
        <v>12250</v>
      </c>
      <c r="G69" s="9">
        <f t="shared" si="5"/>
        <v>6040552925.4320145</v>
      </c>
      <c r="H69" s="9"/>
      <c r="I69" s="9"/>
      <c r="J69" s="9"/>
      <c r="K69" s="9"/>
      <c r="M69">
        <v>290</v>
      </c>
      <c r="N69">
        <f t="shared" si="3"/>
        <v>2800</v>
      </c>
      <c r="O69" s="9">
        <f t="shared" si="4"/>
        <v>43009.456885905616</v>
      </c>
      <c r="Q69">
        <v>290</v>
      </c>
      <c r="R69">
        <f t="shared" si="10"/>
        <v>8500</v>
      </c>
      <c r="S69" s="9">
        <f t="shared" si="11"/>
        <v>24535708.229761664</v>
      </c>
    </row>
    <row r="70" spans="5:19">
      <c r="E70">
        <v>5800</v>
      </c>
      <c r="F70">
        <f t="shared" si="2"/>
        <v>12300</v>
      </c>
      <c r="G70" s="9">
        <f t="shared" si="5"/>
        <v>5945461761.9762459</v>
      </c>
      <c r="H70" s="9"/>
      <c r="I70" s="9"/>
      <c r="J70" s="9"/>
      <c r="K70" s="9"/>
      <c r="M70">
        <v>290</v>
      </c>
      <c r="N70">
        <f t="shared" si="3"/>
        <v>2850</v>
      </c>
      <c r="O70" s="9">
        <f t="shared" si="4"/>
        <v>53738.984849643683</v>
      </c>
      <c r="Q70">
        <v>290</v>
      </c>
      <c r="R70">
        <f t="shared" si="10"/>
        <v>8600</v>
      </c>
      <c r="S70" s="9">
        <f t="shared" si="11"/>
        <v>24774180.146295108</v>
      </c>
    </row>
    <row r="71" spans="5:19">
      <c r="E71">
        <v>5800</v>
      </c>
      <c r="F71">
        <f t="shared" si="2"/>
        <v>12350</v>
      </c>
      <c r="G71" s="9">
        <f t="shared" si="5"/>
        <v>5852233839.0646763</v>
      </c>
      <c r="H71" s="9"/>
      <c r="I71" s="9"/>
      <c r="J71" s="9"/>
      <c r="K71" s="9"/>
      <c r="M71">
        <v>290</v>
      </c>
      <c r="N71">
        <f t="shared" si="3"/>
        <v>2900</v>
      </c>
      <c r="O71" s="9">
        <f t="shared" si="4"/>
        <v>66530.798454518546</v>
      </c>
      <c r="Q71">
        <v>290</v>
      </c>
      <c r="R71">
        <f t="shared" si="10"/>
        <v>8700</v>
      </c>
      <c r="S71" s="9">
        <f t="shared" si="11"/>
        <v>24993048.266580496</v>
      </c>
    </row>
    <row r="72" spans="5:19">
      <c r="E72">
        <v>5800</v>
      </c>
      <c r="F72">
        <f t="shared" si="2"/>
        <v>12400</v>
      </c>
      <c r="G72" s="9">
        <f t="shared" si="5"/>
        <v>5760825531.3015566</v>
      </c>
      <c r="H72" s="9"/>
      <c r="I72" s="9"/>
      <c r="J72" s="9"/>
      <c r="K72" s="9"/>
      <c r="M72">
        <v>290</v>
      </c>
      <c r="N72">
        <f t="shared" si="3"/>
        <v>2950</v>
      </c>
      <c r="O72" s="9">
        <f t="shared" si="4"/>
        <v>81654.085568774768</v>
      </c>
      <c r="Q72">
        <v>290</v>
      </c>
      <c r="R72">
        <f t="shared" si="10"/>
        <v>8800</v>
      </c>
      <c r="S72" s="9">
        <f t="shared" si="11"/>
        <v>25192709.693106011</v>
      </c>
    </row>
    <row r="73" spans="5:19">
      <c r="E73">
        <v>5800</v>
      </c>
      <c r="F73">
        <f t="shared" si="2"/>
        <v>12450</v>
      </c>
      <c r="G73" s="9">
        <f t="shared" si="5"/>
        <v>5671194399.9396534</v>
      </c>
      <c r="H73" s="9"/>
      <c r="I73" s="9"/>
      <c r="J73" s="9"/>
      <c r="K73" s="9"/>
      <c r="M73">
        <v>290</v>
      </c>
      <c r="N73">
        <f t="shared" si="3"/>
        <v>3000</v>
      </c>
      <c r="O73" s="9">
        <f t="shared" si="4"/>
        <v>99392.701022742083</v>
      </c>
      <c r="Q73">
        <v>290</v>
      </c>
      <c r="R73">
        <f t="shared" si="10"/>
        <v>8900</v>
      </c>
      <c r="S73" s="9">
        <f t="shared" si="11"/>
        <v>25373589.677655861</v>
      </c>
    </row>
    <row r="74" spans="5:19">
      <c r="E74">
        <v>5800</v>
      </c>
      <c r="F74">
        <f t="shared" si="2"/>
        <v>12500</v>
      </c>
      <c r="G74" s="9">
        <f t="shared" si="5"/>
        <v>5583299156.1462908</v>
      </c>
      <c r="H74" s="9"/>
      <c r="I74" s="9"/>
      <c r="J74" s="9"/>
      <c r="K74" s="9"/>
      <c r="M74">
        <v>290</v>
      </c>
      <c r="N74">
        <f t="shared" si="3"/>
        <v>3050</v>
      </c>
      <c r="O74" s="9">
        <f t="shared" si="4"/>
        <v>120043.46159657645</v>
      </c>
      <c r="Q74">
        <v>290</v>
      </c>
      <c r="R74">
        <f t="shared" si="10"/>
        <v>9000</v>
      </c>
      <c r="S74" s="9">
        <f t="shared" si="11"/>
        <v>25536137.615122717</v>
      </c>
    </row>
    <row r="75" spans="5:19">
      <c r="E75">
        <v>5800</v>
      </c>
      <c r="F75">
        <f t="shared" si="2"/>
        <v>12550</v>
      </c>
      <c r="G75" s="9">
        <f t="shared" si="5"/>
        <v>5497099625.5434065</v>
      </c>
      <c r="H75" s="9"/>
      <c r="I75" s="9"/>
      <c r="J75" s="9"/>
      <c r="K75" s="9"/>
      <c r="M75">
        <v>290</v>
      </c>
      <c r="N75">
        <f t="shared" si="3"/>
        <v>3100</v>
      </c>
      <c r="O75" s="9">
        <f t="shared" si="4"/>
        <v>143914.21700634781</v>
      </c>
      <c r="Q75">
        <v>290</v>
      </c>
      <c r="R75">
        <f t="shared" si="10"/>
        <v>9100</v>
      </c>
      <c r="S75" s="9">
        <f t="shared" si="11"/>
        <v>25680823.309679199</v>
      </c>
    </row>
    <row r="76" spans="5:19">
      <c r="E76">
        <v>5800</v>
      </c>
      <c r="F76">
        <f t="shared" si="2"/>
        <v>12600</v>
      </c>
      <c r="G76" s="9">
        <f t="shared" si="5"/>
        <v>5412556713.9725494</v>
      </c>
      <c r="H76" s="9"/>
      <c r="I76" s="9"/>
      <c r="J76" s="9"/>
      <c r="K76" s="9"/>
      <c r="M76">
        <v>290</v>
      </c>
      <c r="N76">
        <f t="shared" si="3"/>
        <v>3150</v>
      </c>
      <c r="O76" s="9">
        <f t="shared" si="4"/>
        <v>171321.73043556014</v>
      </c>
      <c r="Q76">
        <v>290</v>
      </c>
      <c r="R76">
        <f t="shared" si="10"/>
        <v>9200</v>
      </c>
      <c r="S76" s="9">
        <f t="shared" si="11"/>
        <v>25808133.50742184</v>
      </c>
    </row>
    <row r="77" spans="5:19">
      <c r="E77">
        <v>5800</v>
      </c>
      <c r="F77">
        <f t="shared" si="2"/>
        <v>12650</v>
      </c>
      <c r="G77" s="9">
        <f t="shared" si="5"/>
        <v>5329632374.4381514</v>
      </c>
      <c r="H77" s="9"/>
      <c r="I77" s="9"/>
      <c r="J77" s="9"/>
      <c r="K77" s="9"/>
      <c r="M77">
        <v>290</v>
      </c>
      <c r="N77">
        <f t="shared" si="3"/>
        <v>3200</v>
      </c>
      <c r="O77" s="9">
        <f t="shared" si="4"/>
        <v>202589.40481996691</v>
      </c>
      <c r="Q77">
        <v>290</v>
      </c>
      <c r="R77">
        <f t="shared" si="10"/>
        <v>9300</v>
      </c>
      <c r="S77" s="9">
        <f t="shared" si="11"/>
        <v>25918568.68799895</v>
      </c>
    </row>
    <row r="78" spans="5:19">
      <c r="E78">
        <v>5800</v>
      </c>
      <c r="F78">
        <f t="shared" si="2"/>
        <v>12700</v>
      </c>
      <c r="G78" s="9">
        <f t="shared" si="5"/>
        <v>5248289575.1840801</v>
      </c>
      <c r="H78" s="9"/>
      <c r="I78" s="9"/>
      <c r="J78" s="9"/>
      <c r="K78" s="9"/>
      <c r="M78">
        <v>290</v>
      </c>
      <c r="N78">
        <f t="shared" si="3"/>
        <v>3250</v>
      </c>
      <c r="O78" s="9">
        <f t="shared" si="4"/>
        <v>238044.89265156505</v>
      </c>
      <c r="Q78">
        <v>290</v>
      </c>
      <c r="R78">
        <f t="shared" si="10"/>
        <v>9400</v>
      </c>
      <c r="S78" s="9">
        <f t="shared" si="11"/>
        <v>26012640.106469002</v>
      </c>
    </row>
    <row r="79" spans="5:19">
      <c r="E79">
        <v>5800</v>
      </c>
      <c r="F79">
        <f t="shared" si="2"/>
        <v>12750</v>
      </c>
      <c r="G79" s="9">
        <f t="shared" si="5"/>
        <v>5168492268.8605938</v>
      </c>
      <c r="H79" s="9"/>
      <c r="I79" s="9"/>
      <c r="J79" s="9"/>
      <c r="K79" s="9"/>
      <c r="M79">
        <v>290</v>
      </c>
      <c r="N79">
        <f t="shared" si="3"/>
        <v>3300</v>
      </c>
      <c r="O79" s="9">
        <f t="shared" si="4"/>
        <v>278017.62759037968</v>
      </c>
      <c r="Q79">
        <v>290</v>
      </c>
      <c r="R79">
        <f t="shared" si="10"/>
        <v>9500</v>
      </c>
      <c r="S79" s="9">
        <f t="shared" si="11"/>
        <v>26090867.075664438</v>
      </c>
    </row>
    <row r="80" spans="5:19">
      <c r="E80">
        <v>5800</v>
      </c>
      <c r="F80">
        <f t="shared" ref="F80:F143" si="12">+F79+50</f>
        <v>12800</v>
      </c>
      <c r="G80" s="9">
        <f t="shared" si="5"/>
        <v>5090205362.7403469</v>
      </c>
      <c r="H80" s="9"/>
      <c r="I80" s="9"/>
      <c r="J80" s="9"/>
      <c r="K80" s="9"/>
      <c r="M80">
        <v>290</v>
      </c>
      <c r="N80">
        <f t="shared" ref="N80:N143" si="13">+N79+50</f>
        <v>3350</v>
      </c>
      <c r="O80" s="9">
        <f t="shared" ref="O80:O143" si="14">(2*3.14*6.626*9/(N80^5)*10^27)/(EXP((6.626*3)/(1.38*M80*N80)*10^6)-1)</f>
        <v>322836.3157543923</v>
      </c>
      <c r="Q80">
        <v>290</v>
      </c>
      <c r="R80">
        <f t="shared" si="10"/>
        <v>9600</v>
      </c>
      <c r="S80" s="9">
        <f t="shared" si="11"/>
        <v>26153774.478621136</v>
      </c>
    </row>
    <row r="81" spans="5:19">
      <c r="E81">
        <v>5800</v>
      </c>
      <c r="F81">
        <f t="shared" si="12"/>
        <v>12850</v>
      </c>
      <c r="G81" s="9">
        <f t="shared" si="5"/>
        <v>5013394689.9441319</v>
      </c>
      <c r="H81" s="9"/>
      <c r="I81" s="9"/>
      <c r="J81" s="9"/>
      <c r="K81" s="9"/>
      <c r="M81">
        <v>290</v>
      </c>
      <c r="N81">
        <f t="shared" si="13"/>
        <v>3400</v>
      </c>
      <c r="O81" s="9">
        <f t="shared" si="14"/>
        <v>372826.42331134388</v>
      </c>
      <c r="Q81">
        <v>290</v>
      </c>
      <c r="R81">
        <f t="shared" si="10"/>
        <v>9700</v>
      </c>
      <c r="S81" s="9">
        <f t="shared" si="11"/>
        <v>26201890.500137225</v>
      </c>
    </row>
    <row r="82" spans="5:19">
      <c r="E82">
        <v>5800</v>
      </c>
      <c r="F82">
        <f t="shared" si="12"/>
        <v>12900</v>
      </c>
      <c r="G82" s="9">
        <f t="shared" ref="G82:G145" si="15">(2*3.14*6.626*9/(F82^5)*10^27)/(EXP((6.626*3)/(1.38*E82*F82)*10^6)-1)</f>
        <v>4938026981.6382694</v>
      </c>
      <c r="H82" s="9"/>
      <c r="I82" s="9"/>
      <c r="J82" s="9"/>
      <c r="K82" s="9"/>
      <c r="M82">
        <v>290</v>
      </c>
      <c r="N82">
        <f t="shared" si="13"/>
        <v>3450</v>
      </c>
      <c r="O82" s="9">
        <f t="shared" si="14"/>
        <v>428307.69504540425</v>
      </c>
      <c r="Q82">
        <v>290</v>
      </c>
      <c r="R82">
        <f t="shared" si="10"/>
        <v>9800</v>
      </c>
      <c r="S82" s="9">
        <f t="shared" si="11"/>
        <v>26235744.566219181</v>
      </c>
    </row>
    <row r="83" spans="5:19">
      <c r="E83">
        <v>5800</v>
      </c>
      <c r="F83">
        <f t="shared" si="12"/>
        <v>12950</v>
      </c>
      <c r="G83" s="9">
        <f t="shared" si="15"/>
        <v>4864069840.1675396</v>
      </c>
      <c r="H83" s="9"/>
      <c r="I83" s="9"/>
      <c r="J83" s="9"/>
      <c r="K83" s="9"/>
      <c r="M83">
        <v>290</v>
      </c>
      <c r="N83">
        <f t="shared" si="13"/>
        <v>3500</v>
      </c>
      <c r="O83" s="9">
        <f t="shared" si="14"/>
        <v>489591.73604570358</v>
      </c>
      <c r="Q83">
        <v>290</v>
      </c>
      <c r="R83">
        <f t="shared" ref="R83:R146" si="16">+R82+100</f>
        <v>9900</v>
      </c>
      <c r="S83" s="9">
        <f t="shared" ref="S83:S146" si="17">(2*3.14*6.626*9/(R83^5)*10^27)/(EXP((6.626*3)/(1.38*Q83*R83)*10^6)-1)</f>
        <v>26255865.480023671</v>
      </c>
    </row>
    <row r="84" spans="5:19">
      <c r="E84">
        <v>5800</v>
      </c>
      <c r="F84">
        <f t="shared" si="12"/>
        <v>13000</v>
      </c>
      <c r="G84" s="9">
        <f t="shared" si="15"/>
        <v>4791491713.0886602</v>
      </c>
      <c r="H84" s="9"/>
      <c r="I84" s="9"/>
      <c r="J84" s="9"/>
      <c r="K84" s="9"/>
      <c r="M84">
        <v>290</v>
      </c>
      <c r="N84">
        <f t="shared" si="13"/>
        <v>3550</v>
      </c>
      <c r="O84" s="9">
        <f t="shared" si="14"/>
        <v>556979.68569112418</v>
      </c>
      <c r="Q84">
        <v>290</v>
      </c>
      <c r="R84">
        <f t="shared" si="16"/>
        <v>10000</v>
      </c>
      <c r="S84" s="9">
        <f t="shared" si="17"/>
        <v>26262779.742890853</v>
      </c>
    </row>
    <row r="85" spans="5:19">
      <c r="E85">
        <v>5800</v>
      </c>
      <c r="F85">
        <f t="shared" si="12"/>
        <v>13050</v>
      </c>
      <c r="G85" s="9">
        <f t="shared" si="15"/>
        <v>4720261868.0709906</v>
      </c>
      <c r="H85" s="9"/>
      <c r="I85" s="9"/>
      <c r="J85" s="9"/>
      <c r="K85" s="9"/>
      <c r="M85">
        <v>290</v>
      </c>
      <c r="N85">
        <f t="shared" si="13"/>
        <v>3600</v>
      </c>
      <c r="O85" s="9">
        <f t="shared" si="14"/>
        <v>630760.00981011428</v>
      </c>
      <c r="Q85">
        <v>290</v>
      </c>
      <c r="R85">
        <f t="shared" si="16"/>
        <v>10100</v>
      </c>
      <c r="S85" s="9">
        <f t="shared" si="17"/>
        <v>26257010.049162947</v>
      </c>
    </row>
    <row r="86" spans="5:19">
      <c r="E86">
        <v>5800</v>
      </c>
      <c r="F86">
        <f t="shared" si="12"/>
        <v>13100</v>
      </c>
      <c r="G86" s="9">
        <f t="shared" si="15"/>
        <v>4650350368.6323957</v>
      </c>
      <c r="H86" s="9"/>
      <c r="I86" s="9"/>
      <c r="J86" s="9"/>
      <c r="K86" s="9"/>
      <c r="M86">
        <v>290</v>
      </c>
      <c r="N86">
        <f t="shared" si="13"/>
        <v>3650</v>
      </c>
      <c r="O86" s="9">
        <f t="shared" si="14"/>
        <v>711206.43339119805</v>
      </c>
      <c r="Q86">
        <v>290</v>
      </c>
      <c r="R86">
        <f t="shared" si="16"/>
        <v>10200</v>
      </c>
      <c r="S86" s="9">
        <f t="shared" si="17"/>
        <v>26239073.943670429</v>
      </c>
    </row>
    <row r="87" spans="5:19">
      <c r="E87">
        <v>5800</v>
      </c>
      <c r="F87">
        <f t="shared" si="12"/>
        <v>13150</v>
      </c>
      <c r="G87" s="9">
        <f t="shared" si="15"/>
        <v>4581728050.679513</v>
      </c>
      <c r="H87" s="9"/>
      <c r="I87" s="9"/>
      <c r="J87" s="9"/>
      <c r="K87" s="9"/>
      <c r="M87">
        <v>290</v>
      </c>
      <c r="N87">
        <f t="shared" si="13"/>
        <v>3700</v>
      </c>
      <c r="O87" s="9">
        <f t="shared" si="14"/>
        <v>798576.03261412366</v>
      </c>
      <c r="Q87">
        <v>290</v>
      </c>
      <c r="R87">
        <f t="shared" si="16"/>
        <v>10300</v>
      </c>
      <c r="S87" s="9">
        <f t="shared" si="17"/>
        <v>26209482.631033339</v>
      </c>
    </row>
    <row r="88" spans="5:19">
      <c r="E88">
        <v>5800</v>
      </c>
      <c r="F88">
        <f t="shared" si="12"/>
        <v>13200</v>
      </c>
      <c r="G88" s="9">
        <f t="shared" si="15"/>
        <v>4514366499.822876</v>
      </c>
      <c r="H88" s="9"/>
      <c r="I88" s="9"/>
      <c r="J88" s="9"/>
      <c r="K88" s="9"/>
      <c r="M88">
        <v>290</v>
      </c>
      <c r="N88">
        <f t="shared" si="13"/>
        <v>3750</v>
      </c>
      <c r="O88" s="9">
        <f t="shared" si="14"/>
        <v>893107.50135606097</v>
      </c>
      <c r="Q88">
        <v>290</v>
      </c>
      <c r="R88">
        <f t="shared" si="16"/>
        <v>10400</v>
      </c>
      <c r="S88" s="9">
        <f t="shared" si="17"/>
        <v>26168739.926246449</v>
      </c>
    </row>
    <row r="89" spans="5:19">
      <c r="E89">
        <v>5800</v>
      </c>
      <c r="F89">
        <f t="shared" si="12"/>
        <v>13250</v>
      </c>
      <c r="G89" s="9">
        <f t="shared" si="15"/>
        <v>4448238029.4386568</v>
      </c>
      <c r="H89" s="9"/>
      <c r="I89" s="9"/>
      <c r="J89" s="9"/>
      <c r="K89" s="9"/>
      <c r="M89">
        <v>290</v>
      </c>
      <c r="N89">
        <f t="shared" si="13"/>
        <v>3800</v>
      </c>
      <c r="O89" s="9">
        <f t="shared" si="14"/>
        <v>995019.60378161713</v>
      </c>
      <c r="Q89">
        <v>290</v>
      </c>
      <c r="R89">
        <f t="shared" si="16"/>
        <v>10500</v>
      </c>
      <c r="S89" s="9">
        <f t="shared" si="17"/>
        <v>26117341.336386889</v>
      </c>
    </row>
    <row r="90" spans="5:19">
      <c r="E90">
        <v>5800</v>
      </c>
      <c r="F90">
        <f t="shared" si="12"/>
        <v>13300</v>
      </c>
      <c r="G90" s="9">
        <f t="shared" si="15"/>
        <v>4383315659.4497032</v>
      </c>
      <c r="H90" s="9"/>
      <c r="I90" s="9"/>
      <c r="J90" s="9"/>
      <c r="K90" s="9"/>
      <c r="M90">
        <v>290</v>
      </c>
      <c r="N90">
        <f t="shared" si="13"/>
        <v>3850</v>
      </c>
      <c r="O90" s="9">
        <f t="shared" si="14"/>
        <v>1104509.8212163195</v>
      </c>
      <c r="Q90">
        <v>290</v>
      </c>
      <c r="R90">
        <f t="shared" si="16"/>
        <v>10600</v>
      </c>
      <c r="S90" s="9">
        <f t="shared" si="17"/>
        <v>26055773.263684966</v>
      </c>
    </row>
    <row r="91" spans="5:19">
      <c r="E91">
        <v>5800</v>
      </c>
      <c r="F91">
        <f t="shared" si="12"/>
        <v>13350</v>
      </c>
      <c r="G91" s="9">
        <f t="shared" si="15"/>
        <v>4319573095.7999258</v>
      </c>
      <c r="H91" s="9"/>
      <c r="I91" s="9"/>
      <c r="J91" s="9"/>
      <c r="K91" s="9"/>
      <c r="M91">
        <v>290</v>
      </c>
      <c r="N91">
        <f t="shared" si="13"/>
        <v>3900</v>
      </c>
      <c r="O91" s="9">
        <f t="shared" si="14"/>
        <v>1221753.1982843631</v>
      </c>
      <c r="Q91">
        <v>290</v>
      </c>
      <c r="R91">
        <f t="shared" si="16"/>
        <v>10700</v>
      </c>
      <c r="S91" s="9">
        <f t="shared" si="17"/>
        <v>25984512.320626047</v>
      </c>
    </row>
    <row r="92" spans="5:19">
      <c r="E92">
        <v>5800</v>
      </c>
      <c r="F92">
        <f t="shared" si="12"/>
        <v>13400</v>
      </c>
      <c r="G92" s="9">
        <f t="shared" si="15"/>
        <v>4256984710.5968041</v>
      </c>
      <c r="H92" s="9"/>
      <c r="I92" s="9"/>
      <c r="J92" s="9"/>
      <c r="K92" s="9"/>
      <c r="M92">
        <v>290</v>
      </c>
      <c r="N92">
        <f t="shared" si="13"/>
        <v>3950</v>
      </c>
      <c r="O92" s="9">
        <f t="shared" si="14"/>
        <v>1346901.3903039438</v>
      </c>
      <c r="Q92">
        <v>290</v>
      </c>
      <c r="R92">
        <f t="shared" si="16"/>
        <v>10800</v>
      </c>
      <c r="S92" s="9">
        <f t="shared" si="17"/>
        <v>25904024.748195842</v>
      </c>
    </row>
    <row r="93" spans="5:19">
      <c r="E93">
        <v>5800</v>
      </c>
      <c r="F93">
        <f t="shared" si="12"/>
        <v>13450</v>
      </c>
      <c r="G93" s="9">
        <f t="shared" si="15"/>
        <v>4195525522.8980508</v>
      </c>
      <c r="H93" s="9"/>
      <c r="I93" s="9"/>
      <c r="J93" s="9"/>
      <c r="K93" s="9"/>
      <c r="M93">
        <v>290</v>
      </c>
      <c r="N93">
        <f t="shared" si="13"/>
        <v>4000</v>
      </c>
      <c r="O93" s="9">
        <f t="shared" si="14"/>
        <v>1480081.9112079167</v>
      </c>
      <c r="Q93">
        <v>290</v>
      </c>
      <c r="R93">
        <f t="shared" si="16"/>
        <v>10900</v>
      </c>
      <c r="S93" s="9">
        <f t="shared" si="17"/>
        <v>25814765.928833514</v>
      </c>
    </row>
    <row r="94" spans="5:19">
      <c r="E94">
        <v>5800</v>
      </c>
      <c r="F94">
        <f t="shared" si="12"/>
        <v>13500</v>
      </c>
      <c r="G94" s="9">
        <f t="shared" si="15"/>
        <v>4135171180.1192803</v>
      </c>
      <c r="H94" s="9"/>
      <c r="I94" s="9"/>
      <c r="J94" s="9"/>
      <c r="K94" s="9"/>
      <c r="M94">
        <v>290</v>
      </c>
      <c r="N94">
        <f t="shared" si="13"/>
        <v>4050</v>
      </c>
      <c r="O94" s="9">
        <f t="shared" si="14"/>
        <v>1621397.5788128702</v>
      </c>
      <c r="Q94">
        <v>290</v>
      </c>
      <c r="R94">
        <f t="shared" si="16"/>
        <v>11000</v>
      </c>
      <c r="S94" s="9">
        <f t="shared" si="17"/>
        <v>25717179.986113459</v>
      </c>
    </row>
    <row r="95" spans="5:19">
      <c r="E95">
        <v>5800</v>
      </c>
      <c r="F95">
        <f t="shared" si="12"/>
        <v>13550</v>
      </c>
      <c r="G95" s="9">
        <f t="shared" si="15"/>
        <v>4075897940.0404248</v>
      </c>
      <c r="H95" s="9"/>
      <c r="I95" s="9"/>
      <c r="J95" s="9"/>
      <c r="K95" s="9"/>
      <c r="M95">
        <v>290</v>
      </c>
      <c r="N95">
        <f t="shared" si="13"/>
        <v>4100</v>
      </c>
      <c r="O95" s="9">
        <f t="shared" si="14"/>
        <v>1770926.152107486</v>
      </c>
      <c r="Q95">
        <v>290</v>
      </c>
      <c r="R95">
        <f t="shared" si="16"/>
        <v>11100</v>
      </c>
      <c r="S95" s="9">
        <f t="shared" si="17"/>
        <v>25611699.463630587</v>
      </c>
    </row>
    <row r="96" spans="5:19">
      <c r="E96">
        <v>5800</v>
      </c>
      <c r="F96">
        <f t="shared" si="12"/>
        <v>13600</v>
      </c>
      <c r="G96" s="9">
        <f t="shared" si="15"/>
        <v>4017682653.3896251</v>
      </c>
      <c r="H96" s="9"/>
      <c r="I96" s="9"/>
      <c r="J96" s="9"/>
      <c r="K96" s="9"/>
      <c r="M96">
        <v>290</v>
      </c>
      <c r="N96">
        <f t="shared" si="13"/>
        <v>4150</v>
      </c>
      <c r="O96" s="9">
        <f t="shared" si="14"/>
        <v>1928720.1533732598</v>
      </c>
      <c r="Q96">
        <v>290</v>
      </c>
      <c r="R96">
        <f t="shared" si="16"/>
        <v>11200</v>
      </c>
      <c r="S96" s="9">
        <f t="shared" si="17"/>
        <v>25498745.07601323</v>
      </c>
    </row>
    <row r="97" spans="5:19">
      <c r="E97">
        <v>5800</v>
      </c>
      <c r="F97">
        <f t="shared" si="12"/>
        <v>13650</v>
      </c>
      <c r="G97" s="9">
        <f t="shared" si="15"/>
        <v>3960502746.9840074</v>
      </c>
      <c r="H97" s="9"/>
      <c r="I97" s="9"/>
      <c r="J97" s="9"/>
      <c r="K97" s="9"/>
      <c r="M97">
        <v>290</v>
      </c>
      <c r="N97">
        <f t="shared" si="13"/>
        <v>4200</v>
      </c>
      <c r="O97" s="9">
        <f t="shared" si="14"/>
        <v>2094806.8663842578</v>
      </c>
      <c r="Q97">
        <v>290</v>
      </c>
      <c r="R97">
        <f t="shared" si="16"/>
        <v>11300</v>
      </c>
      <c r="S97" s="9">
        <f t="shared" si="17"/>
        <v>25378725.525426328</v>
      </c>
    </row>
    <row r="98" spans="5:19">
      <c r="E98">
        <v>5800</v>
      </c>
      <c r="F98">
        <f t="shared" si="12"/>
        <v>13700</v>
      </c>
      <c r="G98" s="9">
        <f t="shared" si="15"/>
        <v>3904336207.4077029</v>
      </c>
      <c r="H98" s="9"/>
      <c r="I98" s="9"/>
      <c r="J98" s="9"/>
      <c r="K98" s="9"/>
      <c r="M98">
        <v>290</v>
      </c>
      <c r="N98">
        <f t="shared" si="13"/>
        <v>4250</v>
      </c>
      <c r="O98" s="9">
        <f t="shared" si="14"/>
        <v>2269188.500647916</v>
      </c>
      <c r="Q98">
        <v>290</v>
      </c>
      <c r="R98">
        <f t="shared" si="16"/>
        <v>11400</v>
      </c>
      <c r="S98" s="9">
        <f t="shared" si="17"/>
        <v>25252037.377357055</v>
      </c>
    </row>
    <row r="99" spans="5:19">
      <c r="E99">
        <v>5800</v>
      </c>
      <c r="F99">
        <f t="shared" si="12"/>
        <v>13750</v>
      </c>
      <c r="G99" s="9">
        <f t="shared" si="15"/>
        <v>3849161565.208128</v>
      </c>
      <c r="H99" s="9"/>
      <c r="I99" s="9"/>
      <c r="J99" s="9"/>
      <c r="K99" s="9"/>
      <c r="M99">
        <v>290</v>
      </c>
      <c r="N99">
        <f t="shared" si="13"/>
        <v>4300</v>
      </c>
      <c r="O99" s="9">
        <f t="shared" si="14"/>
        <v>2451842.5106326956</v>
      </c>
      <c r="Q99">
        <v>290</v>
      </c>
      <c r="R99">
        <f t="shared" si="16"/>
        <v>11500</v>
      </c>
      <c r="S99" s="9">
        <f t="shared" si="17"/>
        <v>25119064.989887632</v>
      </c>
    </row>
    <row r="100" spans="5:19">
      <c r="E100">
        <v>5800</v>
      </c>
      <c r="F100">
        <f t="shared" si="12"/>
        <v>13800</v>
      </c>
      <c r="G100" s="9">
        <f t="shared" si="15"/>
        <v>3794957879.592308</v>
      </c>
      <c r="H100" s="9"/>
      <c r="I100" s="9"/>
      <c r="J100" s="9"/>
      <c r="K100" s="9"/>
      <c r="M100">
        <v>290</v>
      </c>
      <c r="N100">
        <f t="shared" si="13"/>
        <v>4350</v>
      </c>
      <c r="O100" s="9">
        <f t="shared" si="14"/>
        <v>2642722.058163947</v>
      </c>
      <c r="Q100">
        <v>290</v>
      </c>
      <c r="R100">
        <f t="shared" si="16"/>
        <v>11600</v>
      </c>
      <c r="S100" s="9">
        <f t="shared" si="17"/>
        <v>24980180.491060778</v>
      </c>
    </row>
    <row r="101" spans="5:19">
      <c r="E101">
        <v>5800</v>
      </c>
      <c r="F101">
        <f t="shared" si="12"/>
        <v>13850</v>
      </c>
      <c r="G101" s="9">
        <f t="shared" si="15"/>
        <v>3741704723.6057215</v>
      </c>
      <c r="H101" s="9"/>
      <c r="I101" s="9"/>
      <c r="J101" s="9"/>
      <c r="K101" s="9"/>
      <c r="M101">
        <v>290</v>
      </c>
      <c r="N101">
        <f t="shared" si="13"/>
        <v>4400</v>
      </c>
      <c r="O101" s="9">
        <f t="shared" si="14"/>
        <v>2841756.605637494</v>
      </c>
      <c r="Q101">
        <v>290</v>
      </c>
      <c r="R101">
        <f t="shared" si="16"/>
        <v>11700</v>
      </c>
      <c r="S101" s="9">
        <f t="shared" si="17"/>
        <v>24835743.799324535</v>
      </c>
    </row>
    <row r="102" spans="5:19">
      <c r="E102">
        <v>5800</v>
      </c>
      <c r="F102">
        <f t="shared" si="12"/>
        <v>13900</v>
      </c>
      <c r="G102" s="9">
        <f t="shared" si="15"/>
        <v>3689382169.7768974</v>
      </c>
      <c r="H102" s="9"/>
      <c r="I102" s="9"/>
      <c r="J102" s="9"/>
      <c r="K102" s="9"/>
      <c r="M102">
        <v>290</v>
      </c>
      <c r="N102">
        <f t="shared" si="13"/>
        <v>4450</v>
      </c>
      <c r="O102" s="9">
        <f t="shared" si="14"/>
        <v>3048852.6273805401</v>
      </c>
      <c r="Q102">
        <v>290</v>
      </c>
      <c r="R102">
        <f t="shared" si="16"/>
        <v>11800</v>
      </c>
      <c r="S102" s="9">
        <f t="shared" si="17"/>
        <v>24686102.682409827</v>
      </c>
    </row>
    <row r="103" spans="5:19">
      <c r="E103">
        <v>5800</v>
      </c>
      <c r="F103">
        <f t="shared" si="12"/>
        <v>13950</v>
      </c>
      <c r="G103" s="9">
        <f t="shared" si="15"/>
        <v>3637970776.2114429</v>
      </c>
      <c r="H103" s="9"/>
      <c r="I103" s="9"/>
      <c r="J103" s="9"/>
      <c r="K103" s="9"/>
      <c r="M103">
        <v>290</v>
      </c>
      <c r="N103">
        <f t="shared" si="13"/>
        <v>4500</v>
      </c>
      <c r="O103" s="9">
        <f t="shared" si="14"/>
        <v>3263894.4263600465</v>
      </c>
      <c r="Q103">
        <v>290</v>
      </c>
      <c r="R103">
        <f t="shared" si="16"/>
        <v>11900</v>
      </c>
      <c r="S103" s="9">
        <f t="shared" si="17"/>
        <v>24531592.850341249</v>
      </c>
    </row>
    <row r="104" spans="5:19">
      <c r="E104">
        <v>5800</v>
      </c>
      <c r="F104">
        <f t="shared" si="12"/>
        <v>14000</v>
      </c>
      <c r="G104" s="9">
        <f t="shared" si="15"/>
        <v>3587451573.1200242</v>
      </c>
      <c r="H104" s="9"/>
      <c r="I104" s="9"/>
      <c r="J104" s="9"/>
      <c r="K104" s="9"/>
      <c r="M104">
        <v>290</v>
      </c>
      <c r="N104">
        <f t="shared" si="13"/>
        <v>4550</v>
      </c>
      <c r="O104" s="9">
        <f t="shared" si="14"/>
        <v>3486745.0434781667</v>
      </c>
      <c r="Q104">
        <v>290</v>
      </c>
      <c r="R104">
        <f t="shared" si="16"/>
        <v>12000</v>
      </c>
      <c r="S104" s="9">
        <f t="shared" si="17"/>
        <v>24372538.078612164</v>
      </c>
    </row>
    <row r="105" spans="5:19">
      <c r="E105">
        <v>5800</v>
      </c>
      <c r="F105">
        <f t="shared" si="12"/>
        <v>14050</v>
      </c>
      <c r="G105" s="9">
        <f t="shared" si="15"/>
        <v>3537806049.7652745</v>
      </c>
      <c r="H105" s="9"/>
      <c r="I105" s="9"/>
      <c r="J105" s="9"/>
      <c r="K105" s="9"/>
      <c r="M105">
        <v>290</v>
      </c>
      <c r="N105">
        <f t="shared" si="13"/>
        <v>4600</v>
      </c>
      <c r="O105" s="9">
        <f t="shared" si="14"/>
        <v>3717247.2468806528</v>
      </c>
      <c r="Q105">
        <v>290</v>
      </c>
      <c r="R105">
        <f t="shared" si="16"/>
        <v>12100</v>
      </c>
      <c r="S105" s="9">
        <f t="shared" si="17"/>
        <v>24209250.357866816</v>
      </c>
    </row>
    <row r="106" spans="5:19">
      <c r="E106">
        <v>5800</v>
      </c>
      <c r="F106">
        <f t="shared" si="12"/>
        <v>14100</v>
      </c>
      <c r="G106" s="9">
        <f t="shared" si="15"/>
        <v>3489016141.8131962</v>
      </c>
      <c r="H106" s="9"/>
      <c r="I106" s="9"/>
      <c r="J106" s="9"/>
      <c r="K106" s="9"/>
      <c r="M106">
        <v>290</v>
      </c>
      <c r="N106">
        <f t="shared" si="13"/>
        <v>4650</v>
      </c>
      <c r="O106" s="9">
        <f t="shared" si="14"/>
        <v>3955224.5890168981</v>
      </c>
      <c r="Q106">
        <v>290</v>
      </c>
      <c r="R106">
        <f t="shared" si="16"/>
        <v>12200</v>
      </c>
      <c r="S106" s="9">
        <f t="shared" si="17"/>
        <v>24042030.06672721</v>
      </c>
    </row>
    <row r="107" spans="5:19">
      <c r="E107">
        <v>5800</v>
      </c>
      <c r="F107">
        <f t="shared" si="12"/>
        <v>14150</v>
      </c>
      <c r="G107" s="9">
        <f t="shared" si="15"/>
        <v>3441064219.0752244</v>
      </c>
      <c r="H107" s="9"/>
      <c r="I107" s="9"/>
      <c r="J107" s="9"/>
      <c r="K107" s="9"/>
      <c r="M107">
        <v>290</v>
      </c>
      <c r="N107">
        <f t="shared" si="13"/>
        <v>4700</v>
      </c>
      <c r="O107" s="9">
        <f t="shared" si="14"/>
        <v>4200482.5196094653</v>
      </c>
      <c r="Q107">
        <v>290</v>
      </c>
      <c r="R107">
        <f t="shared" si="16"/>
        <v>12300</v>
      </c>
      <c r="S107" s="9">
        <f t="shared" si="17"/>
        <v>23871166.164678972</v>
      </c>
    </row>
    <row r="108" spans="5:19">
      <c r="E108">
        <v>5800</v>
      </c>
      <c r="F108">
        <f t="shared" si="12"/>
        <v>14200</v>
      </c>
      <c r="G108" s="9">
        <f t="shared" si="15"/>
        <v>3393933073.6275263</v>
      </c>
      <c r="H108" s="9"/>
      <c r="I108" s="9"/>
      <c r="J108" s="9"/>
      <c r="K108" s="9"/>
      <c r="M108">
        <v>290</v>
      </c>
      <c r="N108">
        <f t="shared" si="13"/>
        <v>4750</v>
      </c>
      <c r="O108" s="9">
        <f t="shared" si="14"/>
        <v>4452809.5431970917</v>
      </c>
      <c r="Q108">
        <v>290</v>
      </c>
      <c r="R108">
        <f t="shared" si="16"/>
        <v>12400</v>
      </c>
      <c r="S108" s="9">
        <f t="shared" si="17"/>
        <v>23696936.402190849</v>
      </c>
    </row>
    <row r="109" spans="5:19">
      <c r="E109">
        <v>5800</v>
      </c>
      <c r="F109">
        <f t="shared" si="12"/>
        <v>14250</v>
      </c>
      <c r="G109" s="9">
        <f t="shared" si="15"/>
        <v>3347605908.2947602</v>
      </c>
      <c r="H109" s="9"/>
      <c r="I109" s="9"/>
      <c r="J109" s="9"/>
      <c r="K109" s="9"/>
      <c r="M109">
        <v>290</v>
      </c>
      <c r="N109">
        <f t="shared" si="13"/>
        <v>4800</v>
      </c>
      <c r="O109" s="9">
        <f t="shared" si="14"/>
        <v>4711978.410491677</v>
      </c>
      <c r="Q109">
        <v>290</v>
      </c>
      <c r="R109">
        <f t="shared" si="16"/>
        <v>12500</v>
      </c>
      <c r="S109" s="9">
        <f t="shared" si="17"/>
        <v>23519607.545485757</v>
      </c>
    </row>
    <row r="110" spans="5:19">
      <c r="E110">
        <v>5800</v>
      </c>
      <c r="F110">
        <f t="shared" si="12"/>
        <v>14300</v>
      </c>
      <c r="G110" s="9">
        <f t="shared" si="15"/>
        <v>3302066325.4858484</v>
      </c>
      <c r="H110" s="9"/>
      <c r="I110" s="9"/>
      <c r="J110" s="9"/>
      <c r="K110" s="9"/>
      <c r="M110">
        <v>290</v>
      </c>
      <c r="N110">
        <f t="shared" si="13"/>
        <v>4850</v>
      </c>
      <c r="O110" s="9">
        <f t="shared" si="14"/>
        <v>4977747.3334195344</v>
      </c>
      <c r="Q110">
        <v>290</v>
      </c>
      <c r="R110">
        <f t="shared" si="16"/>
        <v>12600</v>
      </c>
      <c r="S110" s="9">
        <f t="shared" si="17"/>
        <v>23339435.613608949</v>
      </c>
    </row>
    <row r="111" spans="5:19">
      <c r="E111">
        <v>5800</v>
      </c>
      <c r="F111">
        <f t="shared" si="12"/>
        <v>14350</v>
      </c>
      <c r="G111" s="9">
        <f t="shared" si="15"/>
        <v>3257298316.3699298</v>
      </c>
      <c r="H111" s="9"/>
      <c r="I111" s="9"/>
      <c r="J111" s="9"/>
      <c r="K111" s="9"/>
      <c r="M111">
        <v>290</v>
      </c>
      <c r="N111">
        <f t="shared" si="13"/>
        <v>4900</v>
      </c>
      <c r="O111" s="9">
        <f t="shared" si="14"/>
        <v>5249861.2143868553</v>
      </c>
      <c r="Q111">
        <v>290</v>
      </c>
      <c r="R111">
        <f t="shared" si="16"/>
        <v>12700</v>
      </c>
      <c r="S111" s="9">
        <f t="shared" si="17"/>
        <v>23156666.125651572</v>
      </c>
    </row>
    <row r="112" spans="5:19">
      <c r="E112">
        <v>5800</v>
      </c>
      <c r="F112">
        <f t="shared" si="12"/>
        <v>14400</v>
      </c>
      <c r="G112" s="9">
        <f t="shared" si="15"/>
        <v>3213286250.380909</v>
      </c>
      <c r="H112" s="9"/>
      <c r="I112" s="9"/>
      <c r="J112" s="9"/>
      <c r="K112" s="9"/>
      <c r="M112">
        <v>290</v>
      </c>
      <c r="N112">
        <f t="shared" si="13"/>
        <v>4950</v>
      </c>
      <c r="O112" s="9">
        <f t="shared" si="14"/>
        <v>5528052.8810040997</v>
      </c>
      <c r="Q112">
        <v>290</v>
      </c>
      <c r="R112">
        <f t="shared" si="16"/>
        <v>12800</v>
      </c>
      <c r="S112" s="9">
        <f t="shared" si="17"/>
        <v>22971534.356184486</v>
      </c>
    </row>
    <row r="113" spans="5:19">
      <c r="E113">
        <v>5800</v>
      </c>
      <c r="F113">
        <f t="shared" si="12"/>
        <v>14450</v>
      </c>
      <c r="G113" s="9">
        <f t="shared" si="15"/>
        <v>3170014865.03968</v>
      </c>
      <c r="H113" s="9"/>
      <c r="I113" s="9"/>
      <c r="J113" s="9"/>
      <c r="K113" s="9"/>
      <c r="M113">
        <v>290</v>
      </c>
      <c r="N113">
        <f t="shared" si="13"/>
        <v>5000</v>
      </c>
      <c r="O113" s="9">
        <f t="shared" si="14"/>
        <v>5812044.3182139276</v>
      </c>
      <c r="Q113">
        <v>290</v>
      </c>
      <c r="R113">
        <f t="shared" si="16"/>
        <v>12900</v>
      </c>
      <c r="S113" s="9">
        <f t="shared" si="17"/>
        <v>22784265.597142112</v>
      </c>
    </row>
    <row r="114" spans="5:19">
      <c r="E114">
        <v>5800</v>
      </c>
      <c r="F114">
        <f t="shared" si="12"/>
        <v>14500</v>
      </c>
      <c r="G114" s="9">
        <f t="shared" si="15"/>
        <v>3127469256.0832825</v>
      </c>
      <c r="H114" s="9"/>
      <c r="I114" s="9"/>
      <c r="J114" s="9"/>
      <c r="K114" s="9"/>
      <c r="M114">
        <v>290</v>
      </c>
      <c r="N114">
        <f t="shared" si="13"/>
        <v>5050</v>
      </c>
      <c r="O114" s="9">
        <f t="shared" si="14"/>
        <v>6101547.8904811861</v>
      </c>
      <c r="Q114">
        <v>290</v>
      </c>
      <c r="R114">
        <f t="shared" si="16"/>
        <v>13000</v>
      </c>
      <c r="S114" s="9">
        <f t="shared" si="17"/>
        <v>22595075.424565367</v>
      </c>
    </row>
    <row r="115" spans="5:19">
      <c r="E115">
        <v>5800</v>
      </c>
      <c r="F115">
        <f t="shared" si="12"/>
        <v>14550</v>
      </c>
      <c r="G115" s="9">
        <f t="shared" si="15"/>
        <v>3085634867.8907971</v>
      </c>
      <c r="H115" s="9"/>
      <c r="I115" s="9"/>
      <c r="J115" s="9"/>
      <c r="K115" s="9"/>
      <c r="M115">
        <v>290</v>
      </c>
      <c r="N115">
        <f t="shared" si="13"/>
        <v>5100</v>
      </c>
      <c r="O115" s="9">
        <f t="shared" si="14"/>
        <v>6396267.5474123601</v>
      </c>
      <c r="Q115">
        <v>290</v>
      </c>
      <c r="R115">
        <f t="shared" si="16"/>
        <v>13100</v>
      </c>
      <c r="S115" s="9">
        <f t="shared" si="17"/>
        <v>22404169.968771216</v>
      </c>
    </row>
    <row r="116" spans="5:19">
      <c r="E116">
        <v>5800</v>
      </c>
      <c r="F116">
        <f t="shared" si="12"/>
        <v>14600</v>
      </c>
      <c r="G116" s="9">
        <f t="shared" si="15"/>
        <v>3044497484.1960807</v>
      </c>
      <c r="H116" s="9"/>
      <c r="I116" s="9"/>
      <c r="J116" s="9"/>
      <c r="K116" s="9"/>
      <c r="M116">
        <v>290</v>
      </c>
      <c r="N116">
        <f t="shared" si="13"/>
        <v>5150</v>
      </c>
      <c r="O116" s="9">
        <f t="shared" si="14"/>
        <v>6695900.0068693813</v>
      </c>
      <c r="Q116">
        <v>290</v>
      </c>
      <c r="R116">
        <f t="shared" si="16"/>
        <v>13200</v>
      </c>
      <c r="S116" s="9">
        <f t="shared" si="17"/>
        <v>22211746.186661813</v>
      </c>
    </row>
    <row r="117" spans="5:19">
      <c r="E117">
        <v>5800</v>
      </c>
      <c r="F117">
        <f t="shared" si="12"/>
        <v>14650</v>
      </c>
      <c r="G117" s="9">
        <f t="shared" si="15"/>
        <v>3004043219.0778351</v>
      </c>
      <c r="H117" s="9"/>
      <c r="I117" s="9"/>
      <c r="J117" s="9"/>
      <c r="K117" s="9"/>
      <c r="M117">
        <v>290</v>
      </c>
      <c r="N117">
        <f t="shared" si="13"/>
        <v>5200</v>
      </c>
      <c r="O117" s="9">
        <f t="shared" si="14"/>
        <v>7000135.9103208631</v>
      </c>
      <c r="Q117">
        <v>290</v>
      </c>
      <c r="R117">
        <f t="shared" si="16"/>
        <v>13300</v>
      </c>
      <c r="S117" s="9">
        <f t="shared" si="17"/>
        <v>22017992.13502083</v>
      </c>
    </row>
    <row r="118" spans="5:19">
      <c r="E118">
        <v>5800</v>
      </c>
      <c r="F118">
        <f t="shared" si="12"/>
        <v>14700</v>
      </c>
      <c r="G118" s="9">
        <f t="shared" si="15"/>
        <v>2964258508.2178321</v>
      </c>
      <c r="H118" s="9"/>
      <c r="I118" s="9"/>
      <c r="J118" s="9"/>
      <c r="K118" s="9"/>
      <c r="M118">
        <v>290</v>
      </c>
      <c r="N118">
        <f t="shared" si="13"/>
        <v>5250</v>
      </c>
      <c r="O118" s="9">
        <f t="shared" si="14"/>
        <v>7308660.9458292164</v>
      </c>
      <c r="Q118">
        <v>290</v>
      </c>
      <c r="R118">
        <f t="shared" si="16"/>
        <v>13400</v>
      </c>
      <c r="S118" s="9">
        <f t="shared" si="17"/>
        <v>21823087.243768923</v>
      </c>
    </row>
    <row r="119" spans="5:19">
      <c r="E119">
        <v>5800</v>
      </c>
      <c r="F119">
        <f t="shared" si="12"/>
        <v>14750</v>
      </c>
      <c r="G119" s="9">
        <f t="shared" si="15"/>
        <v>2925130100.4184837</v>
      </c>
      <c r="H119" s="9"/>
      <c r="I119" s="9"/>
      <c r="J119" s="9"/>
      <c r="K119" s="9"/>
      <c r="M119">
        <v>290</v>
      </c>
      <c r="N119">
        <f t="shared" si="13"/>
        <v>5300</v>
      </c>
      <c r="O119" s="9">
        <f t="shared" si="14"/>
        <v>7621156.934699283</v>
      </c>
      <c r="Q119">
        <v>290</v>
      </c>
      <c r="R119">
        <f t="shared" si="16"/>
        <v>13500</v>
      </c>
      <c r="S119" s="9">
        <f t="shared" si="17"/>
        <v>21627202.588264015</v>
      </c>
    </row>
    <row r="120" spans="5:19">
      <c r="E120">
        <v>5800</v>
      </c>
      <c r="F120">
        <f t="shared" si="12"/>
        <v>14800</v>
      </c>
      <c r="G120" s="9">
        <f t="shared" si="15"/>
        <v>2886645049.3711791</v>
      </c>
      <c r="H120" s="9"/>
      <c r="I120" s="9"/>
      <c r="J120" s="9"/>
      <c r="K120" s="9"/>
      <c r="M120">
        <v>290</v>
      </c>
      <c r="N120">
        <f t="shared" si="13"/>
        <v>5350</v>
      </c>
      <c r="O120" s="9">
        <f t="shared" si="14"/>
        <v>7937302.8784099966</v>
      </c>
      <c r="Q120">
        <v>290</v>
      </c>
      <c r="R120">
        <f t="shared" si="16"/>
        <v>13600</v>
      </c>
      <c r="S120" s="9">
        <f t="shared" si="17"/>
        <v>21430501.159837209</v>
      </c>
    </row>
    <row r="121" spans="5:19">
      <c r="E121">
        <v>5800</v>
      </c>
      <c r="F121">
        <f t="shared" si="12"/>
        <v>14850</v>
      </c>
      <c r="G121" s="9">
        <f t="shared" si="15"/>
        <v>2848790705.6672821</v>
      </c>
      <c r="H121" s="9"/>
      <c r="I121" s="9"/>
      <c r="J121" s="9"/>
      <c r="K121" s="9"/>
      <c r="M121">
        <v>290</v>
      </c>
      <c r="N121">
        <f t="shared" si="13"/>
        <v>5400</v>
      </c>
      <c r="O121" s="9">
        <f t="shared" si="14"/>
        <v>8256775.9630140411</v>
      </c>
      <c r="Q121">
        <v>290</v>
      </c>
      <c r="R121">
        <f t="shared" si="16"/>
        <v>13700</v>
      </c>
      <c r="S121" s="9">
        <f t="shared" si="17"/>
        <v>21233138.133851159</v>
      </c>
    </row>
    <row r="122" spans="5:19">
      <c r="E122">
        <v>5800</v>
      </c>
      <c r="F122">
        <f t="shared" si="12"/>
        <v>14900</v>
      </c>
      <c r="G122" s="9">
        <f t="shared" si="15"/>
        <v>2811554709.0437365</v>
      </c>
      <c r="H122" s="9"/>
      <c r="I122" s="9"/>
      <c r="J122" s="9"/>
      <c r="K122" s="9"/>
      <c r="M122">
        <v>290</v>
      </c>
      <c r="N122">
        <f t="shared" si="13"/>
        <v>5450</v>
      </c>
      <c r="O122" s="9">
        <f t="shared" si="14"/>
        <v>8579252.5187177956</v>
      </c>
      <c r="Q122">
        <v>290</v>
      </c>
      <c r="R122">
        <f t="shared" si="16"/>
        <v>13800</v>
      </c>
      <c r="S122" s="9">
        <f t="shared" si="17"/>
        <v>21035261.134655669</v>
      </c>
    </row>
    <row r="123" spans="5:19">
      <c r="E123">
        <v>5800</v>
      </c>
      <c r="F123">
        <f t="shared" si="12"/>
        <v>14950</v>
      </c>
      <c r="G123" s="9">
        <f t="shared" si="15"/>
        <v>2774924980.8557873</v>
      </c>
      <c r="H123" s="9"/>
      <c r="I123" s="9"/>
      <c r="J123" s="9"/>
      <c r="K123" s="9"/>
      <c r="M123">
        <v>290</v>
      </c>
      <c r="N123">
        <f t="shared" si="13"/>
        <v>5500</v>
      </c>
      <c r="O123" s="9">
        <f t="shared" si="14"/>
        <v>8904408.9328459036</v>
      </c>
      <c r="Q123">
        <v>290</v>
      </c>
      <c r="R123">
        <f t="shared" si="16"/>
        <v>13900</v>
      </c>
      <c r="S123" s="9">
        <f t="shared" si="17"/>
        <v>20837010.496896021</v>
      </c>
    </row>
    <row r="124" spans="5:19">
      <c r="E124">
        <v>5800</v>
      </c>
      <c r="F124">
        <f t="shared" si="12"/>
        <v>15000</v>
      </c>
      <c r="G124" s="9">
        <f t="shared" si="15"/>
        <v>2738889716.7693281</v>
      </c>
      <c r="H124" s="9"/>
      <c r="I124" s="9"/>
      <c r="J124" s="9"/>
      <c r="K124" s="9"/>
      <c r="M124">
        <v>290</v>
      </c>
      <c r="N124">
        <f t="shared" si="13"/>
        <v>5550</v>
      </c>
      <c r="O124" s="9">
        <f t="shared" si="14"/>
        <v>9231922.5148497634</v>
      </c>
      <c r="Q124">
        <v>290</v>
      </c>
      <c r="R124">
        <f t="shared" si="16"/>
        <v>14000</v>
      </c>
      <c r="S124" s="9">
        <f t="shared" si="17"/>
        <v>20638519.522702806</v>
      </c>
    </row>
    <row r="125" spans="5:19">
      <c r="E125">
        <v>5800</v>
      </c>
      <c r="F125">
        <f t="shared" si="12"/>
        <v>15050</v>
      </c>
      <c r="G125" s="9">
        <f t="shared" si="15"/>
        <v>2703437379.6658945</v>
      </c>
      <c r="H125" s="9"/>
      <c r="I125" s="9"/>
      <c r="J125" s="9"/>
      <c r="K125" s="9"/>
      <c r="M125">
        <v>290</v>
      </c>
      <c r="N125">
        <f t="shared" si="13"/>
        <v>5600</v>
      </c>
      <c r="O125" s="9">
        <f t="shared" si="14"/>
        <v>9561472.3124383353</v>
      </c>
      <c r="Q125">
        <v>290</v>
      </c>
      <c r="R125">
        <f t="shared" si="16"/>
        <v>14100</v>
      </c>
      <c r="S125" s="9">
        <f t="shared" si="17"/>
        <v>20439914.734358784</v>
      </c>
    </row>
    <row r="126" spans="5:19">
      <c r="E126">
        <v>5800</v>
      </c>
      <c r="F126">
        <f t="shared" si="12"/>
        <v>15100</v>
      </c>
      <c r="G126" s="9">
        <f t="shared" si="15"/>
        <v>2668556692.7533422</v>
      </c>
      <c r="H126" s="9"/>
      <c r="I126" s="9"/>
      <c r="J126" s="9"/>
      <c r="K126" s="9"/>
      <c r="M126">
        <v>290</v>
      </c>
      <c r="N126">
        <f t="shared" si="13"/>
        <v>5650</v>
      </c>
      <c r="O126" s="9">
        <f t="shared" si="14"/>
        <v>9892739.8782916665</v>
      </c>
      <c r="Q126">
        <v>290</v>
      </c>
      <c r="R126">
        <f t="shared" si="16"/>
        <v>14200</v>
      </c>
      <c r="S126" s="9">
        <f t="shared" si="17"/>
        <v>20241316.122099645</v>
      </c>
    </row>
    <row r="127" spans="5:19">
      <c r="E127">
        <v>5800</v>
      </c>
      <c r="F127">
        <f t="shared" si="12"/>
        <v>15150</v>
      </c>
      <c r="G127" s="9">
        <f t="shared" si="15"/>
        <v>2634236632.8757</v>
      </c>
      <c r="H127" s="9"/>
      <c r="I127" s="9"/>
      <c r="J127" s="9"/>
      <c r="K127" s="9"/>
      <c r="M127">
        <v>290</v>
      </c>
      <c r="N127">
        <f t="shared" si="13"/>
        <v>5700</v>
      </c>
      <c r="O127" s="9">
        <f t="shared" si="14"/>
        <v>10225409.987165883</v>
      </c>
      <c r="Q127">
        <v>290</v>
      </c>
      <c r="R127">
        <f t="shared" si="16"/>
        <v>14300</v>
      </c>
      <c r="S127" s="9">
        <f t="shared" si="17"/>
        <v>20042837.38676</v>
      </c>
    </row>
    <row r="128" spans="5:19">
      <c r="E128">
        <v>5800</v>
      </c>
      <c r="F128">
        <f t="shared" si="12"/>
        <v>15200</v>
      </c>
      <c r="G128" s="9">
        <f t="shared" si="15"/>
        <v>2600466424.0157681</v>
      </c>
      <c r="H128" s="9"/>
      <c r="I128" s="9"/>
      <c r="J128" s="9"/>
      <c r="K128" s="9"/>
      <c r="M128">
        <v>290</v>
      </c>
      <c r="N128">
        <f t="shared" si="13"/>
        <v>5750</v>
      </c>
      <c r="O128" s="9">
        <f t="shared" si="14"/>
        <v>10559171.303510332</v>
      </c>
      <c r="Q128">
        <v>290</v>
      </c>
      <c r="R128">
        <f t="shared" si="16"/>
        <v>14400</v>
      </c>
      <c r="S128" s="9">
        <f t="shared" si="17"/>
        <v>19844586.17702698</v>
      </c>
    </row>
    <row r="129" spans="5:19">
      <c r="E129">
        <v>5800</v>
      </c>
      <c r="F129">
        <f t="shared" si="12"/>
        <v>15250</v>
      </c>
      <c r="G129" s="9">
        <f t="shared" si="15"/>
        <v>2567235530.9843116</v>
      </c>
      <c r="H129" s="9"/>
      <c r="I129" s="9"/>
      <c r="J129" s="9"/>
      <c r="K129" s="9"/>
      <c r="M129">
        <v>290</v>
      </c>
      <c r="N129">
        <f t="shared" si="13"/>
        <v>5800</v>
      </c>
      <c r="O129" s="9">
        <f t="shared" si="14"/>
        <v>10893716.999998819</v>
      </c>
      <c r="Q129">
        <v>290</v>
      </c>
      <c r="R129">
        <f t="shared" si="16"/>
        <v>14500</v>
      </c>
      <c r="S129" s="9">
        <f t="shared" si="17"/>
        <v>19646664.321107846</v>
      </c>
    </row>
    <row r="130" spans="5:19">
      <c r="E130">
        <v>5800</v>
      </c>
      <c r="F130">
        <f t="shared" si="12"/>
        <v>15300</v>
      </c>
      <c r="G130" s="9">
        <f t="shared" si="15"/>
        <v>2534533653.2899594</v>
      </c>
      <c r="H130" s="9"/>
      <c r="I130" s="9"/>
      <c r="J130" s="9"/>
      <c r="K130" s="9"/>
      <c r="M130">
        <v>290</v>
      </c>
      <c r="N130">
        <f t="shared" si="13"/>
        <v>5850</v>
      </c>
      <c r="O130" s="9">
        <f t="shared" si="14"/>
        <v>11228745.327624565</v>
      </c>
      <c r="Q130">
        <v>290</v>
      </c>
      <c r="R130">
        <f t="shared" si="16"/>
        <v>14600</v>
      </c>
      <c r="S130" s="9">
        <f t="shared" si="17"/>
        <v>19449168.052660026</v>
      </c>
    </row>
    <row r="131" spans="5:19">
      <c r="E131">
        <v>5800</v>
      </c>
      <c r="F131">
        <f t="shared" si="12"/>
        <v>15350</v>
      </c>
      <c r="G131" s="9">
        <f t="shared" si="15"/>
        <v>2502350719.1840305</v>
      </c>
      <c r="H131" s="9"/>
      <c r="I131" s="9"/>
      <c r="J131" s="9"/>
      <c r="K131" s="9"/>
      <c r="M131">
        <v>290</v>
      </c>
      <c r="N131">
        <f t="shared" si="13"/>
        <v>5900</v>
      </c>
      <c r="O131" s="9">
        <f t="shared" si="14"/>
        <v>11563960.138227873</v>
      </c>
      <c r="Q131">
        <v>290</v>
      </c>
      <c r="R131">
        <f t="shared" si="16"/>
        <v>14700</v>
      </c>
      <c r="S131" s="9">
        <f t="shared" si="17"/>
        <v>19252188.23086784</v>
      </c>
    </row>
    <row r="132" spans="5:19">
      <c r="E132">
        <v>5800</v>
      </c>
      <c r="F132">
        <f t="shared" si="12"/>
        <v>15400</v>
      </c>
      <c r="G132" s="9">
        <f t="shared" si="15"/>
        <v>2470676879.8747778</v>
      </c>
      <c r="H132" s="9"/>
      <c r="I132" s="9"/>
      <c r="J132" s="9"/>
      <c r="K132" s="9"/>
      <c r="M132">
        <v>290</v>
      </c>
      <c r="N132">
        <f t="shared" si="13"/>
        <v>5950</v>
      </c>
      <c r="O132" s="9">
        <f t="shared" si="14"/>
        <v>11899071.360515457</v>
      </c>
      <c r="Q132">
        <v>290</v>
      </c>
      <c r="R132">
        <f t="shared" si="16"/>
        <v>14800</v>
      </c>
      <c r="S132" s="9">
        <f t="shared" si="17"/>
        <v>19055810.554583494</v>
      </c>
    </row>
    <row r="133" spans="5:19">
      <c r="E133">
        <v>5800</v>
      </c>
      <c r="F133">
        <f t="shared" si="12"/>
        <v>15450</v>
      </c>
      <c r="G133" s="9">
        <f t="shared" si="15"/>
        <v>2439502503.9057221</v>
      </c>
      <c r="H133" s="9"/>
      <c r="I133" s="9"/>
      <c r="J133" s="9"/>
      <c r="K133" s="9"/>
      <c r="M133">
        <v>290</v>
      </c>
      <c r="N133">
        <f t="shared" si="13"/>
        <v>6000</v>
      </c>
      <c r="O133" s="9">
        <f t="shared" si="14"/>
        <v>12233795.430794433</v>
      </c>
      <c r="Q133">
        <v>290</v>
      </c>
      <c r="R133">
        <f t="shared" si="16"/>
        <v>14900</v>
      </c>
      <c r="S133" s="9">
        <f t="shared" si="17"/>
        <v>18860115.770479549</v>
      </c>
    </row>
    <row r="134" spans="5:19">
      <c r="E134">
        <v>5800</v>
      </c>
      <c r="F134">
        <f t="shared" si="12"/>
        <v>15500</v>
      </c>
      <c r="G134" s="9">
        <f t="shared" si="15"/>
        <v>2408818171.6929193</v>
      </c>
      <c r="H134" s="9"/>
      <c r="I134" s="9"/>
      <c r="J134" s="9"/>
      <c r="K134" s="9"/>
      <c r="M134">
        <v>290</v>
      </c>
      <c r="N134">
        <f t="shared" si="13"/>
        <v>6050</v>
      </c>
      <c r="O134" s="9">
        <f t="shared" si="14"/>
        <v>12567855.679782888</v>
      </c>
      <c r="Q134">
        <v>290</v>
      </c>
      <c r="R134">
        <f t="shared" si="16"/>
        <v>15000</v>
      </c>
      <c r="S134" s="9">
        <f t="shared" si="17"/>
        <v>18665179.87518619</v>
      </c>
    </row>
    <row r="135" spans="5:19">
      <c r="E135">
        <v>5800</v>
      </c>
      <c r="F135">
        <f t="shared" si="12"/>
        <v>15550</v>
      </c>
      <c r="G135" s="9">
        <f t="shared" si="15"/>
        <v>2378614670.2161622</v>
      </c>
      <c r="H135" s="9"/>
      <c r="I135" s="9"/>
      <c r="J135" s="9"/>
      <c r="K135" s="9"/>
      <c r="M135">
        <v>290</v>
      </c>
      <c r="N135">
        <f t="shared" si="13"/>
        <v>6100</v>
      </c>
      <c r="O135" s="9">
        <f t="shared" si="14"/>
        <v>12900982.676975213</v>
      </c>
      <c r="Q135">
        <v>290</v>
      </c>
      <c r="R135">
        <f t="shared" si="16"/>
        <v>15100</v>
      </c>
      <c r="S135" s="9">
        <f t="shared" si="17"/>
        <v>18471074.311410088</v>
      </c>
    </row>
    <row r="136" spans="5:19">
      <c r="E136">
        <v>5800</v>
      </c>
      <c r="F136">
        <f t="shared" si="12"/>
        <v>15600</v>
      </c>
      <c r="G136" s="9">
        <f t="shared" si="15"/>
        <v>2348882987.8593407</v>
      </c>
      <c r="H136" s="9"/>
      <c r="I136" s="9"/>
      <c r="J136" s="9"/>
      <c r="K136" s="9"/>
      <c r="M136">
        <v>290</v>
      </c>
      <c r="N136">
        <f t="shared" si="13"/>
        <v>6150</v>
      </c>
      <c r="O136" s="9">
        <f t="shared" si="14"/>
        <v>13232914.534134816</v>
      </c>
      <c r="Q136">
        <v>290</v>
      </c>
      <c r="R136">
        <f t="shared" si="16"/>
        <v>15200</v>
      </c>
      <c r="S136" s="9">
        <f t="shared" si="17"/>
        <v>18277866.158052731</v>
      </c>
    </row>
    <row r="137" spans="5:19">
      <c r="E137">
        <v>5800</v>
      </c>
      <c r="F137">
        <f t="shared" si="12"/>
        <v>15650</v>
      </c>
      <c r="G137" s="9">
        <f t="shared" si="15"/>
        <v>2319614309.3953247</v>
      </c>
      <c r="H137" s="9"/>
      <c r="I137" s="9"/>
      <c r="J137" s="9"/>
      <c r="K137" s="9"/>
      <c r="M137">
        <v>290</v>
      </c>
      <c r="N137">
        <f t="shared" si="13"/>
        <v>6200</v>
      </c>
      <c r="O137" s="9">
        <f t="shared" si="14"/>
        <v>13563397.169562403</v>
      </c>
      <c r="Q137">
        <v>290</v>
      </c>
      <c r="R137">
        <f t="shared" si="16"/>
        <v>15300</v>
      </c>
      <c r="S137" s="9">
        <f t="shared" si="17"/>
        <v>18085618.314364113</v>
      </c>
    </row>
    <row r="138" spans="5:19">
      <c r="E138">
        <v>5800</v>
      </c>
      <c r="F138">
        <f t="shared" si="12"/>
        <v>15700</v>
      </c>
      <c r="G138" s="9">
        <f t="shared" si="15"/>
        <v>2290800011.1108408</v>
      </c>
      <c r="H138" s="9"/>
      <c r="I138" s="9"/>
      <c r="J138" s="9"/>
      <c r="K138" s="9"/>
      <c r="M138">
        <v>290</v>
      </c>
      <c r="N138">
        <f t="shared" si="13"/>
        <v>6250</v>
      </c>
      <c r="O138" s="9">
        <f t="shared" si="14"/>
        <v>13892184.53484511</v>
      </c>
      <c r="Q138">
        <v>290</v>
      </c>
      <c r="R138">
        <f t="shared" si="16"/>
        <v>15400</v>
      </c>
      <c r="S138" s="9">
        <f t="shared" si="17"/>
        <v>17894389.678183869</v>
      </c>
    </row>
    <row r="139" spans="5:19">
      <c r="E139">
        <v>5800</v>
      </c>
      <c r="F139">
        <f t="shared" si="12"/>
        <v>15750</v>
      </c>
      <c r="G139" s="9">
        <f t="shared" si="15"/>
        <v>2262431656.0670705</v>
      </c>
      <c r="H139" s="9"/>
      <c r="I139" s="9"/>
      <c r="J139" s="9"/>
      <c r="K139" s="9"/>
      <c r="M139">
        <v>290</v>
      </c>
      <c r="N139">
        <f t="shared" si="13"/>
        <v>6300</v>
      </c>
      <c r="O139" s="9">
        <f t="shared" si="14"/>
        <v>14219038.805832837</v>
      </c>
      <c r="Q139">
        <v>290</v>
      </c>
      <c r="R139">
        <f t="shared" si="16"/>
        <v>15500</v>
      </c>
      <c r="S139" s="9">
        <f t="shared" si="17"/>
        <v>17704235.318336304</v>
      </c>
    </row>
    <row r="140" spans="5:19">
      <c r="E140">
        <v>5800</v>
      </c>
      <c r="F140">
        <f t="shared" si="12"/>
        <v>15800</v>
      </c>
      <c r="G140" s="9">
        <f t="shared" si="15"/>
        <v>2234500989.4917541</v>
      </c>
      <c r="H140" s="9"/>
      <c r="I140" s="9"/>
      <c r="J140" s="9"/>
      <c r="K140" s="9"/>
      <c r="M140">
        <v>290</v>
      </c>
      <c r="N140">
        <f t="shared" si="13"/>
        <v>6350</v>
      </c>
      <c r="O140" s="9">
        <f t="shared" si="14"/>
        <v>14543730.53961521</v>
      </c>
      <c r="Q140">
        <v>290</v>
      </c>
      <c r="R140">
        <f t="shared" si="16"/>
        <v>15600</v>
      </c>
      <c r="S140" s="9">
        <f t="shared" si="17"/>
        <v>17515206.641257711</v>
      </c>
    </row>
    <row r="141" spans="5:19">
      <c r="E141">
        <v>5800</v>
      </c>
      <c r="F141">
        <f t="shared" si="12"/>
        <v>15850</v>
      </c>
      <c r="G141" s="9">
        <f t="shared" si="15"/>
        <v>2206999934.2987719</v>
      </c>
      <c r="H141" s="9"/>
      <c r="I141" s="9"/>
      <c r="J141" s="9"/>
      <c r="K141" s="9"/>
      <c r="M141">
        <v>290</v>
      </c>
      <c r="N141">
        <f t="shared" si="13"/>
        <v>6400</v>
      </c>
      <c r="O141" s="9">
        <f t="shared" si="14"/>
        <v>14866038.799284462</v>
      </c>
      <c r="Q141">
        <v>290</v>
      </c>
      <c r="R141">
        <f t="shared" si="16"/>
        <v>15700</v>
      </c>
      <c r="S141" s="9">
        <f t="shared" si="17"/>
        <v>17327351.551945195</v>
      </c>
    </row>
    <row r="142" spans="5:19">
      <c r="E142">
        <v>5800</v>
      </c>
      <c r="F142">
        <f t="shared" si="12"/>
        <v>15900</v>
      </c>
      <c r="G142" s="9">
        <f t="shared" si="15"/>
        <v>2179920586.7312703</v>
      </c>
      <c r="H142" s="9"/>
      <c r="I142" s="9"/>
      <c r="J142" s="9"/>
      <c r="K142" s="9"/>
      <c r="M142">
        <v>290</v>
      </c>
      <c r="N142">
        <f t="shared" si="13"/>
        <v>6450</v>
      </c>
      <c r="O142" s="9">
        <f t="shared" si="14"/>
        <v>15185751.248272412</v>
      </c>
      <c r="Q142">
        <v>290</v>
      </c>
      <c r="R142">
        <f t="shared" si="16"/>
        <v>15800</v>
      </c>
      <c r="S142" s="9">
        <f t="shared" si="17"/>
        <v>17140714.609325193</v>
      </c>
    </row>
    <row r="143" spans="5:19">
      <c r="E143">
        <v>5800</v>
      </c>
      <c r="F143">
        <f t="shared" si="12"/>
        <v>15950</v>
      </c>
      <c r="G143" s="9">
        <f t="shared" si="15"/>
        <v>2153255212.124609</v>
      </c>
      <c r="H143" s="9"/>
      <c r="I143" s="9"/>
      <c r="J143" s="9"/>
      <c r="K143" s="9"/>
      <c r="M143">
        <v>290</v>
      </c>
      <c r="N143">
        <f t="shared" si="13"/>
        <v>6500</v>
      </c>
      <c r="O143" s="9">
        <f t="shared" si="14"/>
        <v>15502664.216039425</v>
      </c>
      <c r="Q143">
        <v>290</v>
      </c>
      <c r="R143">
        <f t="shared" si="16"/>
        <v>15900</v>
      </c>
      <c r="S143" s="9">
        <f t="shared" si="17"/>
        <v>16955337.176147576</v>
      </c>
    </row>
    <row r="144" spans="5:19">
      <c r="E144">
        <v>5800</v>
      </c>
      <c r="F144">
        <f t="shared" ref="F144:F207" si="18">+F143+50</f>
        <v>16000</v>
      </c>
      <c r="G144" s="9">
        <f t="shared" si="15"/>
        <v>2126996240.7854402</v>
      </c>
      <c r="H144" s="9"/>
      <c r="I144" s="9"/>
      <c r="J144" s="9"/>
      <c r="K144" s="9"/>
      <c r="M144">
        <v>290</v>
      </c>
      <c r="N144">
        <f t="shared" ref="N144:N207" si="19">+N143+50</f>
        <v>6550</v>
      </c>
      <c r="O144" s="9">
        <f t="shared" ref="O144:O207" si="20">(2*3.14*6.626*9/(N144^5)*10^27)/(EXP((6.626*3)/(1.38*M144*N144)*10^6)-1)</f>
        <v>15816582.736875681</v>
      </c>
      <c r="Q144">
        <v>290</v>
      </c>
      <c r="R144">
        <f t="shared" si="16"/>
        <v>16000</v>
      </c>
      <c r="S144" s="9">
        <f t="shared" si="17"/>
        <v>16771257.563517645</v>
      </c>
    </row>
    <row r="145" spans="5:19">
      <c r="E145">
        <v>5800</v>
      </c>
      <c r="F145">
        <f t="shared" si="18"/>
        <v>16050</v>
      </c>
      <c r="G145" s="9">
        <f t="shared" si="15"/>
        <v>2101136263.9833927</v>
      </c>
      <c r="H145" s="9"/>
      <c r="I145" s="9"/>
      <c r="J145" s="9"/>
      <c r="K145" s="9"/>
      <c r="M145">
        <v>290</v>
      </c>
      <c r="N145">
        <f t="shared" si="19"/>
        <v>6600</v>
      </c>
      <c r="O145" s="9">
        <f t="shared" si="20"/>
        <v>16127320.5635483</v>
      </c>
      <c r="Q145">
        <v>290</v>
      </c>
      <c r="R145">
        <f t="shared" si="16"/>
        <v>16100</v>
      </c>
      <c r="S145" s="9">
        <f t="shared" si="17"/>
        <v>16588511.170183789</v>
      </c>
    </row>
    <row r="146" spans="5:19">
      <c r="E146">
        <v>5800</v>
      </c>
      <c r="F146">
        <f t="shared" si="18"/>
        <v>16100</v>
      </c>
      <c r="G146" s="9">
        <f t="shared" ref="G146:G209" si="21">(2*3.14*6.626*9/(F146^5)*10^27)/(EXP((6.626*3)/(1.38*E146*F146)*10^6)-1)</f>
        <v>2075668030.0519958</v>
      </c>
      <c r="H146" s="9"/>
      <c r="I146" s="9"/>
      <c r="J146" s="9"/>
      <c r="K146" s="9"/>
      <c r="M146">
        <v>290</v>
      </c>
      <c r="N146">
        <f t="shared" si="19"/>
        <v>6650</v>
      </c>
      <c r="O146" s="9">
        <f t="shared" si="20"/>
        <v>16434700.157494325</v>
      </c>
      <c r="Q146">
        <v>290</v>
      </c>
      <c r="R146">
        <f t="shared" si="16"/>
        <v>16200</v>
      </c>
      <c r="S146" s="9">
        <f t="shared" si="17"/>
        <v>16407130.616702661</v>
      </c>
    </row>
    <row r="147" spans="5:19">
      <c r="E147">
        <v>5800</v>
      </c>
      <c r="F147">
        <f t="shared" si="18"/>
        <v>16150</v>
      </c>
      <c r="G147" s="9">
        <f t="shared" si="21"/>
        <v>2050584440.595485</v>
      </c>
      <c r="H147" s="9"/>
      <c r="I147" s="9"/>
      <c r="J147" s="9"/>
      <c r="K147" s="9"/>
      <c r="M147">
        <v>290</v>
      </c>
      <c r="N147">
        <f t="shared" si="19"/>
        <v>6700</v>
      </c>
      <c r="O147" s="9">
        <f t="shared" si="20"/>
        <v>16738552.65722074</v>
      </c>
      <c r="Q147">
        <v>290</v>
      </c>
      <c r="R147">
        <f t="shared" ref="R147:R165" si="22">+R146+100</f>
        <v>16300</v>
      </c>
      <c r="S147" s="9">
        <f t="shared" ref="S147:S165" si="23">(2*3.14*6.626*9/(R147^5)*10^27)/(EXP((6.626*3)/(1.38*Q147*R147)*10^6)-1)</f>
        <v>16227145.874607274</v>
      </c>
    </row>
    <row r="148" spans="5:19">
      <c r="E148">
        <v>5800</v>
      </c>
      <c r="F148">
        <f t="shared" si="18"/>
        <v>16200</v>
      </c>
      <c r="G148" s="9">
        <f t="shared" si="21"/>
        <v>2025878546.7983589</v>
      </c>
      <c r="H148" s="9"/>
      <c r="I148" s="9"/>
      <c r="J148" s="9"/>
      <c r="K148" s="9"/>
      <c r="M148">
        <v>290</v>
      </c>
      <c r="N148">
        <f t="shared" si="19"/>
        <v>6750</v>
      </c>
      <c r="O148" s="9">
        <f t="shared" si="20"/>
        <v>17038717.826527491</v>
      </c>
      <c r="Q148">
        <v>290</v>
      </c>
      <c r="R148">
        <f t="shared" si="22"/>
        <v>16400</v>
      </c>
      <c r="S148" s="9">
        <f t="shared" si="23"/>
        <v>16048584.390705884</v>
      </c>
    </row>
    <row r="149" spans="5:19">
      <c r="E149">
        <v>5800</v>
      </c>
      <c r="F149">
        <f t="shared" si="18"/>
        <v>16250</v>
      </c>
      <c r="G149" s="9">
        <f t="shared" si="21"/>
        <v>2001543545.8345747</v>
      </c>
      <c r="H149" s="9"/>
      <c r="I149" s="9"/>
      <c r="J149" s="9"/>
      <c r="K149" s="9"/>
      <c r="M149">
        <v>290</v>
      </c>
      <c r="N149">
        <f t="shared" si="19"/>
        <v>6800</v>
      </c>
      <c r="O149" s="9">
        <f t="shared" si="20"/>
        <v>17335043.984121464</v>
      </c>
      <c r="Q149">
        <v>290</v>
      </c>
      <c r="R149">
        <f t="shared" si="22"/>
        <v>16500</v>
      </c>
      <c r="S149" s="9">
        <f t="shared" si="23"/>
        <v>15871471.206641506</v>
      </c>
    </row>
    <row r="150" spans="5:19">
      <c r="E150">
        <v>5800</v>
      </c>
      <c r="F150">
        <f t="shared" si="18"/>
        <v>16300</v>
      </c>
      <c r="G150" s="9">
        <f t="shared" si="21"/>
        <v>1977572777.3734121</v>
      </c>
      <c r="H150" s="9"/>
      <c r="I150" s="9"/>
      <c r="J150" s="9"/>
      <c r="K150" s="9"/>
      <c r="M150">
        <v>290</v>
      </c>
      <c r="N150">
        <f t="shared" si="19"/>
        <v>6850</v>
      </c>
      <c r="O150" s="9">
        <f t="shared" si="20"/>
        <v>17627387.91613676</v>
      </c>
      <c r="Q150">
        <v>290</v>
      </c>
      <c r="R150">
        <f t="shared" si="22"/>
        <v>16600</v>
      </c>
      <c r="S150" s="9">
        <f t="shared" si="23"/>
        <v>15695829.073842859</v>
      </c>
    </row>
    <row r="151" spans="5:19">
      <c r="E151">
        <v>5800</v>
      </c>
      <c r="F151">
        <f t="shared" si="18"/>
        <v>16350</v>
      </c>
      <c r="G151" s="9">
        <f t="shared" si="21"/>
        <v>1953959720.1791127</v>
      </c>
      <c r="H151" s="9"/>
      <c r="I151" s="9"/>
      <c r="J151" s="9"/>
      <c r="K151" s="9"/>
      <c r="M151">
        <v>290</v>
      </c>
      <c r="N151">
        <f t="shared" si="19"/>
        <v>6900</v>
      </c>
      <c r="O151" s="9">
        <f t="shared" si="20"/>
        <v>17915614.773021773</v>
      </c>
      <c r="Q151">
        <v>290</v>
      </c>
      <c r="R151">
        <f t="shared" si="22"/>
        <v>16700</v>
      </c>
      <c r="S151" s="9">
        <f t="shared" si="23"/>
        <v>15521678.563998366</v>
      </c>
    </row>
    <row r="152" spans="5:19">
      <c r="E152">
        <v>5800</v>
      </c>
      <c r="F152">
        <f t="shared" si="18"/>
        <v>16400</v>
      </c>
      <c r="G152" s="9">
        <f t="shared" si="21"/>
        <v>1930697988.8015313</v>
      </c>
      <c r="H152" s="9"/>
      <c r="I152" s="9"/>
      <c r="J152" s="9"/>
      <c r="K152" s="9"/>
      <c r="M152">
        <v>290</v>
      </c>
      <c r="N152">
        <f t="shared" si="19"/>
        <v>6950</v>
      </c>
      <c r="O152" s="9">
        <f t="shared" si="20"/>
        <v>18199597.952196889</v>
      </c>
      <c r="Q152">
        <v>290</v>
      </c>
      <c r="R152">
        <f t="shared" si="22"/>
        <v>16800</v>
      </c>
      <c r="S152" s="9">
        <f t="shared" si="23"/>
        <v>15349038.175184716</v>
      </c>
    </row>
    <row r="153" spans="5:19">
      <c r="E153">
        <v>5800</v>
      </c>
      <c r="F153">
        <f t="shared" si="18"/>
        <v>16450</v>
      </c>
      <c r="G153" s="9">
        <f t="shared" si="21"/>
        <v>1907781330.3550708</v>
      </c>
      <c r="H153" s="9"/>
      <c r="I153" s="9"/>
      <c r="J153" s="9"/>
      <c r="K153" s="9"/>
      <c r="M153">
        <v>290</v>
      </c>
      <c r="N153">
        <f t="shared" si="19"/>
        <v>7000</v>
      </c>
      <c r="O153" s="9">
        <f t="shared" si="20"/>
        <v>18479218.967827838</v>
      </c>
      <c r="Q153">
        <v>290</v>
      </c>
      <c r="R153">
        <f t="shared" si="22"/>
        <v>16900</v>
      </c>
      <c r="S153" s="9">
        <f t="shared" si="23"/>
        <v>15177924.433781169</v>
      </c>
    </row>
    <row r="154" spans="5:19">
      <c r="E154">
        <v>5800</v>
      </c>
      <c r="F154">
        <f t="shared" si="18"/>
        <v>16500</v>
      </c>
      <c r="G154" s="9">
        <f t="shared" si="21"/>
        <v>1885203621.3833163</v>
      </c>
      <c r="H154" s="9"/>
      <c r="I154" s="9"/>
      <c r="J154" s="9"/>
      <c r="K154" s="9"/>
      <c r="M154">
        <v>290</v>
      </c>
      <c r="N154">
        <f t="shared" si="19"/>
        <v>7050</v>
      </c>
      <c r="O154" s="9">
        <f t="shared" si="20"/>
        <v>18754367.308999978</v>
      </c>
      <c r="Q154">
        <v>290</v>
      </c>
      <c r="R154">
        <f t="shared" si="22"/>
        <v>17000</v>
      </c>
      <c r="S154" s="9">
        <f t="shared" si="23"/>
        <v>15008351.992300183</v>
      </c>
    </row>
    <row r="155" spans="5:19">
      <c r="E155">
        <v>5800</v>
      </c>
      <c r="F155">
        <f t="shared" si="18"/>
        <v>16550</v>
      </c>
      <c r="G155" s="9">
        <f t="shared" si="21"/>
        <v>1862958864.8068373</v>
      </c>
      <c r="H155" s="9"/>
      <c r="I155" s="9"/>
      <c r="J155" s="9"/>
      <c r="K155" s="9"/>
      <c r="M155">
        <v>290</v>
      </c>
      <c r="N155">
        <f t="shared" si="19"/>
        <v>7100</v>
      </c>
      <c r="O155" s="9">
        <f t="shared" si="20"/>
        <v>19024940.287519403</v>
      </c>
      <c r="Q155">
        <v>290</v>
      </c>
      <c r="R155">
        <f t="shared" si="22"/>
        <v>17100</v>
      </c>
      <c r="S155" s="9">
        <f t="shared" si="23"/>
        <v>14840333.723263307</v>
      </c>
    </row>
    <row r="156" spans="5:19">
      <c r="E156">
        <v>5800</v>
      </c>
      <c r="F156">
        <f t="shared" si="18"/>
        <v>16600</v>
      </c>
      <c r="G156" s="9">
        <f t="shared" si="21"/>
        <v>1841041186.9516933</v>
      </c>
      <c r="H156" s="9"/>
      <c r="I156" s="9"/>
      <c r="J156" s="9"/>
      <c r="K156" s="9"/>
      <c r="M156">
        <v>290</v>
      </c>
      <c r="N156">
        <f t="shared" si="19"/>
        <v>7150</v>
      </c>
      <c r="O156" s="9">
        <f t="shared" si="20"/>
        <v>19290842.876505382</v>
      </c>
      <c r="Q156">
        <v>290</v>
      </c>
      <c r="R156">
        <f t="shared" si="22"/>
        <v>17200</v>
      </c>
      <c r="S156" s="9">
        <f t="shared" si="23"/>
        <v>14673880.809250494</v>
      </c>
    </row>
    <row r="157" spans="5:19">
      <c r="E157">
        <v>5800</v>
      </c>
      <c r="F157">
        <f t="shared" si="18"/>
        <v>16650</v>
      </c>
      <c r="G157" s="9">
        <f t="shared" si="21"/>
        <v>1819444834.6563144</v>
      </c>
      <c r="H157" s="9"/>
      <c r="I157" s="9"/>
      <c r="J157" s="9"/>
      <c r="K157" s="9"/>
      <c r="M157">
        <v>290</v>
      </c>
      <c r="N157">
        <f t="shared" si="19"/>
        <v>7200</v>
      </c>
      <c r="O157" s="9">
        <f t="shared" si="20"/>
        <v>19551987.540880058</v>
      </c>
      <c r="Q157">
        <v>290</v>
      </c>
      <c r="R157">
        <f t="shared" si="22"/>
        <v>17300</v>
      </c>
      <c r="S157" s="9">
        <f t="shared" si="23"/>
        <v>14509002.829248635</v>
      </c>
    </row>
    <row r="158" spans="5:19">
      <c r="E158">
        <v>5800</v>
      </c>
      <c r="F158">
        <f t="shared" si="18"/>
        <v>16700</v>
      </c>
      <c r="G158" s="9">
        <f t="shared" si="21"/>
        <v>1798164172.4544456</v>
      </c>
      <c r="H158" s="9"/>
      <c r="I158" s="9"/>
      <c r="J158" s="9"/>
      <c r="K158" s="9"/>
      <c r="M158">
        <v>290</v>
      </c>
      <c r="N158">
        <f t="shared" si="19"/>
        <v>7250</v>
      </c>
      <c r="O158" s="9">
        <f t="shared" si="20"/>
        <v>19808294.060800213</v>
      </c>
      <c r="Q158">
        <v>290</v>
      </c>
      <c r="R158">
        <f t="shared" si="22"/>
        <v>17400</v>
      </c>
      <c r="S158" s="9">
        <f t="shared" si="23"/>
        <v>14345707.84142364</v>
      </c>
    </row>
    <row r="159" spans="5:19">
      <c r="E159">
        <v>5800</v>
      </c>
      <c r="F159">
        <f t="shared" si="18"/>
        <v>16750</v>
      </c>
      <c r="G159" s="9">
        <f t="shared" si="21"/>
        <v>1777193679.8319397</v>
      </c>
      <c r="H159" s="9"/>
      <c r="I159" s="9"/>
      <c r="J159" s="9"/>
      <c r="K159" s="9"/>
      <c r="M159">
        <v>290</v>
      </c>
      <c r="N159">
        <f t="shared" si="19"/>
        <v>7300</v>
      </c>
      <c r="O159" s="9">
        <f t="shared" si="20"/>
        <v>20059689.349018559</v>
      </c>
      <c r="Q159">
        <v>290</v>
      </c>
      <c r="R159">
        <f t="shared" si="22"/>
        <v>17500</v>
      </c>
      <c r="S159" s="9">
        <f t="shared" si="23"/>
        <v>14184002.462437846</v>
      </c>
    </row>
    <row r="160" spans="5:19">
      <c r="E160">
        <v>5800</v>
      </c>
      <c r="F160">
        <f t="shared" si="18"/>
        <v>16800</v>
      </c>
      <c r="G160" s="9">
        <f t="shared" si="21"/>
        <v>1756527948.5552528</v>
      </c>
      <c r="H160" s="9"/>
      <c r="I160" s="9"/>
      <c r="J160" s="9"/>
      <c r="K160" s="9"/>
      <c r="M160">
        <v>290</v>
      </c>
      <c r="N160">
        <f t="shared" si="19"/>
        <v>7350</v>
      </c>
      <c r="O160" s="9">
        <f t="shared" si="20"/>
        <v>20306107.263103638</v>
      </c>
      <c r="Q160">
        <v>290</v>
      </c>
      <c r="R160">
        <f t="shared" si="22"/>
        <v>17600</v>
      </c>
      <c r="S160" s="9">
        <f t="shared" si="23"/>
        <v>14023891.94343257</v>
      </c>
    </row>
    <row r="161" spans="5:19">
      <c r="E161">
        <v>5800</v>
      </c>
      <c r="F161">
        <f t="shared" si="18"/>
        <v>16850</v>
      </c>
      <c r="G161" s="9">
        <f t="shared" si="21"/>
        <v>1736161680.0695927</v>
      </c>
      <c r="H161" s="9"/>
      <c r="I161" s="9"/>
      <c r="J161" s="9"/>
      <c r="K161" s="9"/>
      <c r="M161">
        <v>290</v>
      </c>
      <c r="N161">
        <f t="shared" si="19"/>
        <v>7400</v>
      </c>
      <c r="O161" s="9">
        <f t="shared" si="20"/>
        <v>20547488.413390931</v>
      </c>
      <c r="Q161">
        <v>290</v>
      </c>
      <c r="R161">
        <f t="shared" si="22"/>
        <v>17700</v>
      </c>
      <c r="S161" s="9">
        <f t="shared" si="23"/>
        <v>13865380.242792962</v>
      </c>
    </row>
    <row r="162" spans="5:19">
      <c r="E162">
        <v>5800</v>
      </c>
      <c r="F162">
        <f t="shared" si="18"/>
        <v>16900</v>
      </c>
      <c r="G162" s="9">
        <f t="shared" si="21"/>
        <v>1716089682.9646633</v>
      </c>
      <c r="H162" s="9"/>
      <c r="I162" s="9"/>
      <c r="J162" s="9"/>
      <c r="K162" s="9"/>
      <c r="M162">
        <v>290</v>
      </c>
      <c r="N162">
        <f t="shared" si="19"/>
        <v>7450</v>
      </c>
      <c r="O162" s="9">
        <f t="shared" si="20"/>
        <v>20783779.967483312</v>
      </c>
      <c r="Q162">
        <v>290</v>
      </c>
      <c r="R162">
        <f t="shared" si="22"/>
        <v>17800</v>
      </c>
      <c r="S162" s="9">
        <f t="shared" si="23"/>
        <v>13708470.095809642</v>
      </c>
    </row>
    <row r="163" spans="5:19">
      <c r="E163">
        <v>5800</v>
      </c>
      <c r="F163">
        <f t="shared" si="18"/>
        <v>16950</v>
      </c>
      <c r="G163" s="9">
        <f t="shared" si="21"/>
        <v>1696306870.5060971</v>
      </c>
      <c r="H163" s="9"/>
      <c r="I163" s="9"/>
      <c r="J163" s="9"/>
      <c r="K163" s="9"/>
      <c r="M163">
        <v>290</v>
      </c>
      <c r="N163">
        <f t="shared" si="19"/>
        <v>7500</v>
      </c>
      <c r="O163" s="9">
        <f t="shared" si="20"/>
        <v>21014935.452064931</v>
      </c>
      <c r="Q163">
        <v>290</v>
      </c>
      <c r="R163">
        <f t="shared" si="22"/>
        <v>17900</v>
      </c>
      <c r="S163" s="9">
        <f t="shared" si="23"/>
        <v>13553163.081349269</v>
      </c>
    </row>
    <row r="164" spans="5:19">
      <c r="E164">
        <v>5800</v>
      </c>
      <c r="F164">
        <f t="shared" si="18"/>
        <v>17000</v>
      </c>
      <c r="G164" s="9">
        <f t="shared" si="21"/>
        <v>1676808258.2306771</v>
      </c>
      <c r="H164" s="9"/>
      <c r="I164" s="9"/>
      <c r="J164" s="9"/>
      <c r="K164" s="9"/>
      <c r="M164">
        <v>290</v>
      </c>
      <c r="N164">
        <f t="shared" si="19"/>
        <v>7550</v>
      </c>
      <c r="O164" s="9">
        <f t="shared" si="20"/>
        <v>21240914.552740958</v>
      </c>
      <c r="Q164">
        <v>290</v>
      </c>
      <c r="R164">
        <f t="shared" si="22"/>
        <v>18000</v>
      </c>
      <c r="S164" s="9">
        <f t="shared" si="23"/>
        <v>13399459.685643146</v>
      </c>
    </row>
    <row r="165" spans="5:19">
      <c r="E165">
        <v>5800</v>
      </c>
      <c r="F165">
        <f t="shared" si="18"/>
        <v>17050</v>
      </c>
      <c r="G165" s="9">
        <f t="shared" si="21"/>
        <v>1657588961.6035204</v>
      </c>
      <c r="H165" s="9"/>
      <c r="I165" s="9"/>
      <c r="J165" s="9"/>
      <c r="K165" s="9"/>
      <c r="M165">
        <v>290</v>
      </c>
      <c r="N165">
        <f t="shared" si="19"/>
        <v>7600</v>
      </c>
      <c r="O165" s="9">
        <f t="shared" si="20"/>
        <v>21461682.912566077</v>
      </c>
      <c r="Q165">
        <v>290</v>
      </c>
      <c r="R165">
        <f t="shared" si="22"/>
        <v>18100</v>
      </c>
      <c r="S165" s="9">
        <f t="shared" si="23"/>
        <v>13247359.363300223</v>
      </c>
    </row>
    <row r="166" spans="5:19">
      <c r="E166">
        <v>5800</v>
      </c>
      <c r="F166">
        <f t="shared" si="18"/>
        <v>17100</v>
      </c>
      <c r="G166" s="9">
        <f t="shared" si="21"/>
        <v>1638644193.7354512</v>
      </c>
      <c r="H166" s="9"/>
      <c r="I166" s="9"/>
      <c r="J166" s="9"/>
      <c r="K166" s="9"/>
      <c r="M166">
        <v>290</v>
      </c>
      <c r="N166">
        <f t="shared" si="19"/>
        <v>7650</v>
      </c>
      <c r="O166" s="9">
        <f t="shared" si="20"/>
        <v>21677211.929875687</v>
      </c>
      <c r="Q166">
        <v>290</v>
      </c>
      <c r="R166">
        <f t="shared" ref="R166:R229" si="24">+R165+100</f>
        <v>18200</v>
      </c>
      <c r="S166" s="9">
        <f t="shared" ref="S166:S229" si="25">(2*3.14*6.626*9/(R166^5)*10^27)/(EXP((6.626*3)/(1.38*Q166*R166)*10^6)-1)</f>
        <v>13096860.595648237</v>
      </c>
    </row>
    <row r="167" spans="5:19">
      <c r="E167">
        <v>5800</v>
      </c>
      <c r="F167">
        <f t="shared" si="18"/>
        <v>17150</v>
      </c>
      <c r="G167" s="9">
        <f t="shared" si="21"/>
        <v>1619969263.1588635</v>
      </c>
      <c r="H167" s="9"/>
      <c r="I167" s="9"/>
      <c r="J167" s="9"/>
      <c r="K167" s="9"/>
      <c r="M167">
        <v>290</v>
      </c>
      <c r="N167">
        <f t="shared" si="19"/>
        <v>7700</v>
      </c>
      <c r="O167" s="9">
        <f t="shared" si="20"/>
        <v>21887478.555987839</v>
      </c>
      <c r="Q167">
        <v>290</v>
      </c>
      <c r="R167">
        <f t="shared" si="24"/>
        <v>18300</v>
      </c>
      <c r="S167" s="9">
        <f t="shared" si="25"/>
        <v>12947960.946503639</v>
      </c>
    </row>
    <row r="168" spans="5:19">
      <c r="E168">
        <v>5800</v>
      </c>
      <c r="F168">
        <f t="shared" si="18"/>
        <v>17200</v>
      </c>
      <c r="G168" s="9">
        <f t="shared" si="21"/>
        <v>1601559571.6603966</v>
      </c>
      <c r="H168" s="9"/>
      <c r="I168" s="9"/>
      <c r="J168" s="9"/>
      <c r="K168" s="9"/>
      <c r="M168">
        <v>290</v>
      </c>
      <c r="N168">
        <f t="shared" si="19"/>
        <v>7750</v>
      </c>
      <c r="O168" s="9">
        <f t="shared" si="20"/>
        <v>22092465.093299523</v>
      </c>
      <c r="Q168">
        <v>290</v>
      </c>
      <c r="R168">
        <f t="shared" si="24"/>
        <v>18400</v>
      </c>
      <c r="S168" s="9">
        <f t="shared" si="25"/>
        <v>12800657.115468036</v>
      </c>
    </row>
    <row r="169" spans="5:19">
      <c r="E169">
        <v>5800</v>
      </c>
      <c r="F169">
        <f t="shared" si="18"/>
        <v>17250</v>
      </c>
      <c r="G169" s="9">
        <f t="shared" si="21"/>
        <v>1583410612.1688411</v>
      </c>
      <c r="H169" s="9"/>
      <c r="I169" s="9"/>
      <c r="J169" s="9"/>
      <c r="K169" s="9"/>
      <c r="M169">
        <v>290</v>
      </c>
      <c r="N169">
        <f t="shared" si="19"/>
        <v>7800</v>
      </c>
      <c r="O169" s="9">
        <f t="shared" si="20"/>
        <v>22292158.99425837</v>
      </c>
      <c r="Q169">
        <v>290</v>
      </c>
      <c r="R169">
        <f t="shared" si="24"/>
        <v>18500</v>
      </c>
      <c r="S169" s="9">
        <f t="shared" si="25"/>
        <v>12654944.988846453</v>
      </c>
    </row>
    <row r="170" spans="5:19">
      <c r="E170">
        <v>5800</v>
      </c>
      <c r="F170">
        <f t="shared" si="18"/>
        <v>17300</v>
      </c>
      <c r="G170" s="9">
        <f t="shared" si="21"/>
        <v>1565517966.696676</v>
      </c>
      <c r="H170" s="9"/>
      <c r="I170" s="9"/>
      <c r="J170" s="9"/>
      <c r="K170" s="9"/>
      <c r="M170">
        <v>290</v>
      </c>
      <c r="N170">
        <f t="shared" si="19"/>
        <v>7850</v>
      </c>
      <c r="O170" s="9">
        <f t="shared" si="20"/>
        <v>22486552.661650322</v>
      </c>
      <c r="Q170">
        <v>290</v>
      </c>
      <c r="R170">
        <f t="shared" si="24"/>
        <v>18600</v>
      </c>
      <c r="S170" s="9">
        <f t="shared" si="25"/>
        <v>12510819.688279234</v>
      </c>
    </row>
    <row r="171" spans="5:19">
      <c r="E171">
        <v>5800</v>
      </c>
      <c r="F171">
        <f t="shared" si="18"/>
        <v>17350</v>
      </c>
      <c r="G171" s="9">
        <f t="shared" si="21"/>
        <v>1547877304.3337662</v>
      </c>
      <c r="H171" s="9"/>
      <c r="I171" s="9"/>
      <c r="J171" s="9"/>
      <c r="K171" s="9"/>
      <c r="M171">
        <v>290</v>
      </c>
      <c r="N171">
        <f t="shared" si="19"/>
        <v>7900</v>
      </c>
      <c r="O171" s="9">
        <f t="shared" si="20"/>
        <v>22675643.250605289</v>
      </c>
      <c r="Q171">
        <v>290</v>
      </c>
      <c r="R171">
        <f t="shared" si="24"/>
        <v>18700</v>
      </c>
      <c r="S171" s="9">
        <f t="shared" si="25"/>
        <v>12368275.617177056</v>
      </c>
    </row>
    <row r="172" spans="5:19">
      <c r="E172">
        <v>5800</v>
      </c>
      <c r="F172">
        <f t="shared" si="18"/>
        <v>17400</v>
      </c>
      <c r="G172" s="9">
        <f t="shared" si="21"/>
        <v>1530484379.2917449</v>
      </c>
      <c r="H172" s="9"/>
      <c r="I172" s="9"/>
      <c r="J172" s="9"/>
      <c r="K172" s="9"/>
      <c r="M172">
        <v>290</v>
      </c>
      <c r="N172">
        <f t="shared" si="19"/>
        <v>7950</v>
      </c>
      <c r="O172" s="9">
        <f t="shared" si="20"/>
        <v>22859432.472685967</v>
      </c>
      <c r="Q172">
        <v>290</v>
      </c>
      <c r="R172">
        <f t="shared" si="24"/>
        <v>18800</v>
      </c>
      <c r="S172" s="9">
        <f t="shared" si="25"/>
        <v>12227306.505045522</v>
      </c>
    </row>
    <row r="173" spans="5:19">
      <c r="E173">
        <v>5800</v>
      </c>
      <c r="F173">
        <f t="shared" si="18"/>
        <v>17450</v>
      </c>
      <c r="G173" s="9">
        <f t="shared" si="21"/>
        <v>1513335028.9976525</v>
      </c>
      <c r="H173" s="9"/>
      <c r="I173" s="9"/>
      <c r="J173" s="9"/>
      <c r="K173" s="9"/>
      <c r="M173">
        <v>290</v>
      </c>
      <c r="N173">
        <f t="shared" si="19"/>
        <v>8000</v>
      </c>
      <c r="O173" s="9">
        <f t="shared" si="20"/>
        <v>23037926.402390271</v>
      </c>
      <c r="Q173">
        <v>290</v>
      </c>
      <c r="R173">
        <f t="shared" si="24"/>
        <v>18900</v>
      </c>
      <c r="S173" s="9">
        <f t="shared" si="25"/>
        <v>12087905.449782928</v>
      </c>
    </row>
    <row r="174" spans="5:19">
      <c r="E174">
        <v>5800</v>
      </c>
      <c r="F174">
        <f t="shared" si="18"/>
        <v>17500</v>
      </c>
      <c r="G174" s="9">
        <f t="shared" si="21"/>
        <v>1496425172.235462</v>
      </c>
      <c r="H174" s="9"/>
      <c r="I174" s="9"/>
      <c r="J174" s="9"/>
      <c r="K174" s="9"/>
      <c r="M174">
        <v>290</v>
      </c>
      <c r="N174">
        <f t="shared" si="19"/>
        <v>8050</v>
      </c>
      <c r="O174" s="9">
        <f t="shared" si="20"/>
        <v>23211135.2863653</v>
      </c>
      <c r="Q174">
        <v>290</v>
      </c>
      <c r="R174">
        <f t="shared" si="24"/>
        <v>19000</v>
      </c>
      <c r="S174" s="9">
        <f t="shared" si="25"/>
        <v>11950064.95803233</v>
      </c>
    </row>
    <row r="175" spans="5:19">
      <c r="E175">
        <v>5800</v>
      </c>
      <c r="F175">
        <f t="shared" si="18"/>
        <v>17550</v>
      </c>
      <c r="G175" s="9">
        <f t="shared" si="21"/>
        <v>1479750807.3341691</v>
      </c>
      <c r="H175" s="9"/>
      <c r="I175" s="9"/>
      <c r="J175" s="9"/>
      <c r="K175" s="9"/>
      <c r="M175">
        <v>290</v>
      </c>
      <c r="N175">
        <f t="shared" si="19"/>
        <v>8100</v>
      </c>
      <c r="O175" s="9">
        <f t="shared" si="20"/>
        <v>23379073.355598852</v>
      </c>
      <c r="Q175">
        <v>290</v>
      </c>
      <c r="R175">
        <f t="shared" si="24"/>
        <v>19100</v>
      </c>
      <c r="S175" s="9">
        <f t="shared" si="25"/>
        <v>11813776.983665993</v>
      </c>
    </row>
    <row r="176" spans="5:19">
      <c r="E176">
        <v>5800</v>
      </c>
      <c r="F176">
        <f t="shared" si="18"/>
        <v>17600</v>
      </c>
      <c r="G176" s="9">
        <f t="shared" si="21"/>
        <v>1463308010.4011409</v>
      </c>
      <c r="H176" s="9"/>
      <c r="I176" s="9"/>
      <c r="J176" s="9"/>
      <c r="K176" s="9"/>
      <c r="M176">
        <v>290</v>
      </c>
      <c r="N176">
        <f t="shared" si="19"/>
        <v>8150</v>
      </c>
      <c r="O176" s="9">
        <f t="shared" si="20"/>
        <v>23541758.640825991</v>
      </c>
      <c r="Q176">
        <v>290</v>
      </c>
      <c r="R176">
        <f t="shared" si="24"/>
        <v>19200</v>
      </c>
      <c r="S176" s="9">
        <f t="shared" si="25"/>
        <v>11679032.964477941</v>
      </c>
    </row>
    <row r="177" spans="5:19">
      <c r="E177">
        <v>5800</v>
      </c>
      <c r="F177">
        <f t="shared" si="18"/>
        <v>17650</v>
      </c>
      <c r="G177" s="9">
        <f t="shared" si="21"/>
        <v>1447092933.5994811</v>
      </c>
      <c r="H177" s="9"/>
      <c r="I177" s="9"/>
      <c r="J177" s="9"/>
      <c r="K177" s="9"/>
      <c r="M177">
        <v>290</v>
      </c>
      <c r="N177">
        <f t="shared" si="19"/>
        <v>8200</v>
      </c>
      <c r="O177" s="9">
        <f t="shared" si="20"/>
        <v>23699212.791360054</v>
      </c>
      <c r="Q177">
        <v>290</v>
      </c>
      <c r="R177">
        <f t="shared" si="24"/>
        <v>19300</v>
      </c>
      <c r="S177" s="9">
        <f t="shared" si="25"/>
        <v>11545823.857157599</v>
      </c>
    </row>
    <row r="178" spans="5:19">
      <c r="E178">
        <v>5800</v>
      </c>
      <c r="F178">
        <f t="shared" si="18"/>
        <v>17700</v>
      </c>
      <c r="G178" s="9">
        <f t="shared" si="21"/>
        <v>1431101803.4681771</v>
      </c>
      <c r="H178" s="9"/>
      <c r="I178" s="9"/>
      <c r="J178" s="9"/>
      <c r="K178" s="9"/>
      <c r="M178">
        <v>290</v>
      </c>
      <c r="N178">
        <f t="shared" si="19"/>
        <v>8250</v>
      </c>
      <c r="O178" s="9">
        <f t="shared" si="20"/>
        <v>23851460.897531953</v>
      </c>
      <c r="Q178">
        <v>290</v>
      </c>
      <c r="R178">
        <f t="shared" si="24"/>
        <v>19400</v>
      </c>
      <c r="S178" s="9">
        <f t="shared" si="25"/>
        <v>11414140.170614932</v>
      </c>
    </row>
    <row r="179" spans="5:19">
      <c r="E179">
        <v>5800</v>
      </c>
      <c r="F179">
        <f t="shared" si="18"/>
        <v>17750</v>
      </c>
      <c r="G179" s="9">
        <f t="shared" si="21"/>
        <v>1415330919.2838929</v>
      </c>
      <c r="H179" s="9"/>
      <c r="I179" s="9"/>
      <c r="J179" s="9"/>
      <c r="K179" s="9"/>
      <c r="M179">
        <v>290</v>
      </c>
      <c r="N179">
        <f t="shared" si="19"/>
        <v>8300</v>
      </c>
      <c r="O179" s="9">
        <f t="shared" si="20"/>
        <v>23998531.316896878</v>
      </c>
      <c r="Q179">
        <v>290</v>
      </c>
      <c r="R179">
        <f t="shared" si="24"/>
        <v>19500</v>
      </c>
      <c r="S179" s="9">
        <f t="shared" si="25"/>
        <v>11283971.997725116</v>
      </c>
    </row>
    <row r="180" spans="5:19">
      <c r="E180">
        <v>5800</v>
      </c>
      <c r="F180">
        <f t="shared" si="18"/>
        <v>17800</v>
      </c>
      <c r="G180" s="9">
        <f t="shared" si="21"/>
        <v>1399776651.4632075</v>
      </c>
      <c r="H180" s="9"/>
      <c r="I180" s="9"/>
      <c r="J180" s="9"/>
      <c r="K180" s="9"/>
      <c r="M180">
        <v>290</v>
      </c>
      <c r="N180">
        <f t="shared" si="19"/>
        <v>8350</v>
      </c>
      <c r="O180" s="9">
        <f t="shared" si="20"/>
        <v>24140455.504345473</v>
      </c>
      <c r="Q180">
        <v>290</v>
      </c>
      <c r="R180">
        <f t="shared" si="24"/>
        <v>19600</v>
      </c>
      <c r="S180" s="9">
        <f t="shared" si="25"/>
        <v>11155309.045558233</v>
      </c>
    </row>
    <row r="181" spans="5:19">
      <c r="E181">
        <v>5800</v>
      </c>
      <c r="F181">
        <f t="shared" si="18"/>
        <v>17850</v>
      </c>
      <c r="G181" s="9">
        <f t="shared" si="21"/>
        <v>1384435440.0042479</v>
      </c>
      <c r="H181" s="9"/>
      <c r="I181" s="9"/>
      <c r="J181" s="9"/>
      <c r="K181" s="9"/>
      <c r="M181">
        <v>290</v>
      </c>
      <c r="N181">
        <f t="shared" si="19"/>
        <v>8400</v>
      </c>
      <c r="O181" s="9">
        <f t="shared" si="20"/>
        <v>24277267.846234545</v>
      </c>
      <c r="Q181">
        <v>290</v>
      </c>
      <c r="R181">
        <f t="shared" si="24"/>
        <v>19700</v>
      </c>
      <c r="S181" s="9">
        <f t="shared" si="25"/>
        <v>11028140.664157154</v>
      </c>
    </row>
    <row r="182" spans="5:19">
      <c r="E182">
        <v>5800</v>
      </c>
      <c r="F182">
        <f t="shared" si="18"/>
        <v>17900</v>
      </c>
      <c r="G182" s="9">
        <f t="shared" si="21"/>
        <v>1369303792.9665959</v>
      </c>
      <c r="H182" s="9"/>
      <c r="I182" s="9"/>
      <c r="J182" s="9"/>
      <c r="K182" s="9"/>
      <c r="M182">
        <v>290</v>
      </c>
      <c r="N182">
        <f t="shared" si="19"/>
        <v>8450</v>
      </c>
      <c r="O182" s="9">
        <f t="shared" si="20"/>
        <v>24409005.498633139</v>
      </c>
      <c r="Q182">
        <v>290</v>
      </c>
      <c r="R182">
        <f t="shared" si="24"/>
        <v>19800</v>
      </c>
      <c r="S182" s="9">
        <f t="shared" si="25"/>
        <v>10902455.873924488</v>
      </c>
    </row>
    <row r="183" spans="5:19">
      <c r="E183">
        <v>5800</v>
      </c>
      <c r="F183">
        <f t="shared" si="18"/>
        <v>17950</v>
      </c>
      <c r="G183" s="9">
        <f t="shared" si="21"/>
        <v>1354378284.9884665</v>
      </c>
      <c r="H183" s="9"/>
      <c r="I183" s="9"/>
      <c r="J183" s="9"/>
      <c r="K183" s="9"/>
      <c r="M183">
        <v>290</v>
      </c>
      <c r="N183">
        <f t="shared" si="19"/>
        <v>8500</v>
      </c>
      <c r="O183" s="9">
        <f t="shared" si="20"/>
        <v>24535708.229761664</v>
      </c>
      <c r="Q183">
        <v>290</v>
      </c>
      <c r="R183">
        <f t="shared" si="24"/>
        <v>19900</v>
      </c>
      <c r="S183" s="9">
        <f t="shared" si="25"/>
        <v>10778243.391677216</v>
      </c>
    </row>
    <row r="184" spans="5:19">
      <c r="E184">
        <v>5800</v>
      </c>
      <c r="F184">
        <f t="shared" si="18"/>
        <v>18000</v>
      </c>
      <c r="G184" s="9">
        <f t="shared" si="21"/>
        <v>1339655555.8401012</v>
      </c>
      <c r="H184" s="9"/>
      <c r="I184" s="9"/>
      <c r="J184" s="9"/>
      <c r="K184" s="9"/>
      <c r="M184">
        <v>290</v>
      </c>
      <c r="N184">
        <f t="shared" si="19"/>
        <v>8550</v>
      </c>
      <c r="O184" s="9">
        <f t="shared" si="20"/>
        <v>24657418.266683582</v>
      </c>
      <c r="Q184">
        <v>290</v>
      </c>
      <c r="R184">
        <f t="shared" si="24"/>
        <v>20000</v>
      </c>
      <c r="S184" s="9">
        <f t="shared" si="25"/>
        <v>10655491.655425368</v>
      </c>
    </row>
    <row r="185" spans="5:19">
      <c r="E185">
        <v>5800</v>
      </c>
      <c r="F185">
        <f t="shared" si="18"/>
        <v>18050</v>
      </c>
      <c r="G185" s="9">
        <f t="shared" si="21"/>
        <v>1325132309.0124435</v>
      </c>
      <c r="H185" s="9"/>
      <c r="I185" s="9"/>
      <c r="J185" s="9"/>
      <c r="K185" s="9"/>
      <c r="M185">
        <v>290</v>
      </c>
      <c r="N185">
        <f t="shared" si="19"/>
        <v>8600</v>
      </c>
      <c r="O185" s="9">
        <f t="shared" si="20"/>
        <v>24774180.146295108</v>
      </c>
      <c r="Q185">
        <v>290</v>
      </c>
      <c r="R185">
        <f t="shared" si="24"/>
        <v>20100</v>
      </c>
      <c r="S185" s="9">
        <f t="shared" si="25"/>
        <v>10534188.847929094</v>
      </c>
    </row>
    <row r="186" spans="5:19">
      <c r="E186">
        <v>5800</v>
      </c>
      <c r="F186">
        <f t="shared" si="18"/>
        <v>18100</v>
      </c>
      <c r="G186" s="9">
        <f t="shared" si="21"/>
        <v>1310805310.3401082</v>
      </c>
      <c r="H186" s="9"/>
      <c r="I186" s="9"/>
      <c r="J186" s="9"/>
      <c r="K186" s="9"/>
      <c r="M186">
        <v>290</v>
      </c>
      <c r="N186">
        <f t="shared" si="19"/>
        <v>8650</v>
      </c>
      <c r="O186" s="9">
        <f t="shared" si="20"/>
        <v>24886040.570641961</v>
      </c>
      <c r="Q186">
        <v>290</v>
      </c>
      <c r="R186">
        <f t="shared" si="24"/>
        <v>20200</v>
      </c>
      <c r="S186" s="9">
        <f t="shared" si="25"/>
        <v>10414322.919086326</v>
      </c>
    </row>
    <row r="187" spans="5:19">
      <c r="E187">
        <v>5800</v>
      </c>
      <c r="F187">
        <f t="shared" si="18"/>
        <v>18150</v>
      </c>
      <c r="G187" s="9">
        <f t="shared" si="21"/>
        <v>1296671386.6577303</v>
      </c>
      <c r="H187" s="9"/>
      <c r="I187" s="9"/>
      <c r="J187" s="9"/>
      <c r="K187" s="9"/>
      <c r="M187">
        <v>290</v>
      </c>
      <c r="N187">
        <f t="shared" si="19"/>
        <v>8700</v>
      </c>
      <c r="O187" s="9">
        <f t="shared" si="20"/>
        <v>24993048.266580496</v>
      </c>
      <c r="Q187">
        <v>290</v>
      </c>
      <c r="R187">
        <f t="shared" si="24"/>
        <v>20300</v>
      </c>
      <c r="S187" s="9">
        <f t="shared" si="25"/>
        <v>10295881.607201312</v>
      </c>
    </row>
    <row r="188" spans="5:19">
      <c r="E188">
        <v>5800</v>
      </c>
      <c r="F188">
        <f t="shared" si="18"/>
        <v>18200</v>
      </c>
      <c r="G188" s="9">
        <f t="shared" si="21"/>
        <v>1282727424.4888165</v>
      </c>
      <c r="H188" s="9"/>
      <c r="I188" s="9"/>
      <c r="J188" s="9"/>
      <c r="K188" s="9"/>
      <c r="M188">
        <v>290</v>
      </c>
      <c r="N188">
        <f t="shared" si="19"/>
        <v>8750</v>
      </c>
      <c r="O188" s="9">
        <f t="shared" si="20"/>
        <v>25095253.849786613</v>
      </c>
      <c r="Q188">
        <v>290</v>
      </c>
      <c r="R188">
        <f t="shared" si="24"/>
        <v>20400</v>
      </c>
      <c r="S188" s="9">
        <f t="shared" si="25"/>
        <v>10178852.459182274</v>
      </c>
    </row>
    <row r="189" spans="5:19">
      <c r="E189">
        <v>5800</v>
      </c>
      <c r="F189">
        <f t="shared" si="18"/>
        <v>18250</v>
      </c>
      <c r="G189" s="9">
        <f t="shared" si="21"/>
        <v>1268970368.7661903</v>
      </c>
      <c r="H189" s="9"/>
      <c r="I189" s="9"/>
      <c r="J189" s="9"/>
      <c r="K189" s="9"/>
      <c r="M189">
        <v>290</v>
      </c>
      <c r="N189">
        <f t="shared" si="19"/>
        <v>8800</v>
      </c>
      <c r="O189" s="9">
        <f t="shared" si="20"/>
        <v>25192709.693106011</v>
      </c>
      <c r="Q189">
        <v>290</v>
      </c>
      <c r="R189">
        <f t="shared" si="24"/>
        <v>20500</v>
      </c>
      <c r="S189" s="9">
        <f t="shared" si="25"/>
        <v>10063222.849714587</v>
      </c>
    </row>
    <row r="190" spans="5:19">
      <c r="E190">
        <v>5800</v>
      </c>
      <c r="F190">
        <f t="shared" si="18"/>
        <v>18300</v>
      </c>
      <c r="G190" s="9">
        <f t="shared" si="21"/>
        <v>1255397221.5832241</v>
      </c>
      <c r="H190" s="9"/>
      <c r="I190" s="9"/>
      <c r="J190" s="9"/>
      <c r="K190" s="9"/>
      <c r="M190">
        <v>290</v>
      </c>
      <c r="N190">
        <f t="shared" si="19"/>
        <v>8850</v>
      </c>
      <c r="O190" s="9">
        <f t="shared" si="20"/>
        <v>25285469.799227994</v>
      </c>
      <c r="Q190">
        <v>290</v>
      </c>
      <c r="R190">
        <f t="shared" si="24"/>
        <v>20600</v>
      </c>
      <c r="S190" s="9">
        <f t="shared" si="25"/>
        <v>9948979.9994541593</v>
      </c>
    </row>
    <row r="191" spans="5:19">
      <c r="E191">
        <v>5800</v>
      </c>
      <c r="F191">
        <f t="shared" si="18"/>
        <v>18350</v>
      </c>
      <c r="G191" s="9">
        <f t="shared" si="21"/>
        <v>1242005040.9750159</v>
      </c>
      <c r="H191" s="9"/>
      <c r="I191" s="9"/>
      <c r="J191" s="9"/>
      <c r="K191" s="9"/>
      <c r="M191">
        <v>290</v>
      </c>
      <c r="N191">
        <f t="shared" si="19"/>
        <v>8900</v>
      </c>
      <c r="O191" s="9">
        <f t="shared" si="20"/>
        <v>25373589.677655861</v>
      </c>
      <c r="Q191">
        <v>290</v>
      </c>
      <c r="R191">
        <f t="shared" si="24"/>
        <v>20700</v>
      </c>
      <c r="S191" s="9">
        <f t="shared" si="25"/>
        <v>9836110.9922838528</v>
      </c>
    </row>
    <row r="192" spans="5:19">
      <c r="E192">
        <v>5800</v>
      </c>
      <c r="F192">
        <f t="shared" si="18"/>
        <v>18400</v>
      </c>
      <c r="G192" s="9">
        <f t="shared" si="21"/>
        <v>1228790939.7287216</v>
      </c>
      <c r="H192" s="9"/>
      <c r="I192" s="9"/>
      <c r="J192" s="9"/>
      <c r="K192" s="9"/>
      <c r="M192">
        <v>290</v>
      </c>
      <c r="N192">
        <f t="shared" si="19"/>
        <v>8950</v>
      </c>
      <c r="O192" s="9">
        <f t="shared" si="20"/>
        <v>25457126.225938898</v>
      </c>
      <c r="Q192">
        <v>290</v>
      </c>
      <c r="R192">
        <f t="shared" si="24"/>
        <v>20800</v>
      </c>
      <c r="S192" s="9">
        <f t="shared" si="25"/>
        <v>9724602.7916739564</v>
      </c>
    </row>
    <row r="193" spans="5:19">
      <c r="E193">
        <v>5800</v>
      </c>
      <c r="F193">
        <f t="shared" si="18"/>
        <v>18450</v>
      </c>
      <c r="G193" s="9">
        <f t="shared" si="21"/>
        <v>1215752084.2222767</v>
      </c>
      <c r="H193" s="9"/>
      <c r="I193" s="9"/>
      <c r="J193" s="9"/>
      <c r="K193" s="9"/>
      <c r="M193">
        <v>290</v>
      </c>
      <c r="N193">
        <f t="shared" si="19"/>
        <v>9000</v>
      </c>
      <c r="O193" s="9">
        <f t="shared" si="20"/>
        <v>25536137.615122717</v>
      </c>
      <c r="Q193">
        <v>290</v>
      </c>
      <c r="R193">
        <f t="shared" si="24"/>
        <v>20900</v>
      </c>
      <c r="S193" s="9">
        <f t="shared" si="25"/>
        <v>9614442.2561864201</v>
      </c>
    </row>
    <row r="194" spans="5:19">
      <c r="E194">
        <v>5800</v>
      </c>
      <c r="F194">
        <f t="shared" si="18"/>
        <v>18500</v>
      </c>
      <c r="G194" s="9">
        <f t="shared" si="21"/>
        <v>1202885693.2907352</v>
      </c>
      <c r="H194" s="9"/>
      <c r="I194" s="9"/>
      <c r="J194" s="9"/>
      <c r="K194" s="9"/>
      <c r="M194">
        <v>290</v>
      </c>
      <c r="N194">
        <f t="shared" si="19"/>
        <v>9050</v>
      </c>
      <c r="O194" s="9">
        <f t="shared" si="20"/>
        <v>25610683.179367594</v>
      </c>
      <c r="Q194">
        <v>290</v>
      </c>
      <c r="R194">
        <f t="shared" si="24"/>
        <v>21000</v>
      </c>
      <c r="S194" s="9">
        <f t="shared" si="25"/>
        <v>9505616.154160643</v>
      </c>
    </row>
    <row r="195" spans="5:19">
      <c r="E195">
        <v>5800</v>
      </c>
      <c r="F195">
        <f t="shared" si="18"/>
        <v>18550</v>
      </c>
      <c r="G195" s="9">
        <f t="shared" si="21"/>
        <v>1190189037.1195259</v>
      </c>
      <c r="H195" s="9"/>
      <c r="I195" s="9"/>
      <c r="J195" s="9"/>
      <c r="K195" s="9"/>
      <c r="M195">
        <v>290</v>
      </c>
      <c r="N195">
        <f t="shared" si="19"/>
        <v>9100</v>
      </c>
      <c r="O195" s="9">
        <f t="shared" si="20"/>
        <v>25680823.309679199</v>
      </c>
      <c r="Q195">
        <v>290</v>
      </c>
      <c r="R195">
        <f t="shared" si="24"/>
        <v>21100</v>
      </c>
      <c r="S195" s="9">
        <f t="shared" si="25"/>
        <v>9398111.1776172463</v>
      </c>
    </row>
    <row r="196" spans="5:19">
      <c r="E196">
        <v>5800</v>
      </c>
      <c r="F196">
        <f t="shared" si="18"/>
        <v>18600</v>
      </c>
      <c r="G196" s="9">
        <f t="shared" si="21"/>
        <v>1177659436.163902</v>
      </c>
      <c r="H196" s="9"/>
      <c r="I196" s="9"/>
      <c r="J196" s="9"/>
      <c r="K196" s="9"/>
      <c r="M196">
        <v>290</v>
      </c>
      <c r="N196">
        <f t="shared" si="19"/>
        <v>9150</v>
      </c>
      <c r="O196" s="9">
        <f t="shared" si="20"/>
        <v>25746619.351689663</v>
      </c>
      <c r="Q196">
        <v>290</v>
      </c>
      <c r="R196">
        <f t="shared" si="24"/>
        <v>21200</v>
      </c>
      <c r="S196" s="9">
        <f t="shared" si="25"/>
        <v>9291913.9554147534</v>
      </c>
    </row>
    <row r="197" spans="5:19">
      <c r="E197">
        <v>5800</v>
      </c>
      <c r="F197">
        <f t="shared" si="18"/>
        <v>18650</v>
      </c>
      <c r="G197" s="9">
        <f t="shared" si="21"/>
        <v>1165294260.0938902</v>
      </c>
      <c r="H197" s="9"/>
      <c r="I197" s="9"/>
      <c r="J197" s="9"/>
      <c r="K197" s="9"/>
      <c r="M197">
        <v>290</v>
      </c>
      <c r="N197">
        <f t="shared" si="19"/>
        <v>9200</v>
      </c>
      <c r="O197" s="9">
        <f t="shared" si="20"/>
        <v>25808133.50742184</v>
      </c>
      <c r="Q197">
        <v>290</v>
      </c>
      <c r="R197">
        <f t="shared" si="24"/>
        <v>21300</v>
      </c>
      <c r="S197" s="9">
        <f t="shared" si="25"/>
        <v>9187011.0656926781</v>
      </c>
    </row>
    <row r="198" spans="5:19">
      <c r="E198">
        <v>5800</v>
      </c>
      <c r="F198">
        <f t="shared" si="18"/>
        <v>18700</v>
      </c>
      <c r="G198" s="9">
        <f t="shared" si="21"/>
        <v>1153090926.7641001</v>
      </c>
      <c r="H198" s="9"/>
      <c r="I198" s="9"/>
      <c r="J198" s="9"/>
      <c r="K198" s="9"/>
      <c r="M198">
        <v>290</v>
      </c>
      <c r="N198">
        <f t="shared" si="19"/>
        <v>9250</v>
      </c>
      <c r="O198" s="9">
        <f t="shared" si="20"/>
        <v>25865428.740966812</v>
      </c>
      <c r="Q198">
        <v>290</v>
      </c>
      <c r="R198">
        <f t="shared" si="24"/>
        <v>21400</v>
      </c>
      <c r="S198" s="9">
        <f t="shared" si="25"/>
        <v>9083389.0476331264</v>
      </c>
    </row>
    <row r="199" spans="5:19">
      <c r="E199">
        <v>5800</v>
      </c>
      <c r="F199">
        <f t="shared" si="18"/>
        <v>18750</v>
      </c>
      <c r="G199" s="9">
        <f t="shared" si="21"/>
        <v>1141046901.2077076</v>
      </c>
      <c r="H199" s="9"/>
      <c r="I199" s="9"/>
      <c r="J199" s="9"/>
      <c r="K199" s="9"/>
      <c r="M199">
        <v>290</v>
      </c>
      <c r="N199">
        <f t="shared" si="19"/>
        <v>9300</v>
      </c>
      <c r="O199" s="9">
        <f t="shared" si="20"/>
        <v>25918568.68799895</v>
      </c>
      <c r="Q199">
        <v>290</v>
      </c>
      <c r="R199">
        <f t="shared" si="24"/>
        <v>21500</v>
      </c>
      <c r="S199" s="9">
        <f t="shared" si="25"/>
        <v>8981034.4125717953</v>
      </c>
    </row>
    <row r="200" spans="5:19">
      <c r="E200">
        <v>5800</v>
      </c>
      <c r="F200">
        <f t="shared" si="18"/>
        <v>18800</v>
      </c>
      <c r="G200" s="9">
        <f t="shared" si="21"/>
        <v>1129159694.6540191</v>
      </c>
      <c r="H200" s="9"/>
      <c r="I200" s="9"/>
      <c r="J200" s="9"/>
      <c r="K200" s="9"/>
      <c r="M200">
        <v>290</v>
      </c>
      <c r="N200">
        <f t="shared" si="19"/>
        <v>9350</v>
      </c>
      <c r="O200" s="9">
        <f t="shared" si="20"/>
        <v>25967617.569051091</v>
      </c>
      <c r="Q200">
        <v>290</v>
      </c>
      <c r="R200">
        <f t="shared" si="24"/>
        <v>21600</v>
      </c>
      <c r="S200" s="9">
        <f t="shared" si="25"/>
        <v>8879933.6544877626</v>
      </c>
    </row>
    <row r="201" spans="5:19">
      <c r="E201">
        <v>5800</v>
      </c>
      <c r="F201">
        <f t="shared" si="18"/>
        <v>18850</v>
      </c>
      <c r="G201" s="9">
        <f t="shared" si="21"/>
        <v>1117426863.5689723</v>
      </c>
      <c r="H201" s="9"/>
      <c r="I201" s="9"/>
      <c r="J201" s="9"/>
      <c r="K201" s="9"/>
      <c r="M201">
        <v>290</v>
      </c>
      <c r="N201">
        <f t="shared" si="19"/>
        <v>9400</v>
      </c>
      <c r="O201" s="9">
        <f t="shared" si="20"/>
        <v>26012640.106469002</v>
      </c>
      <c r="Q201">
        <v>290</v>
      </c>
      <c r="R201">
        <f t="shared" si="24"/>
        <v>21700</v>
      </c>
      <c r="S201" s="9">
        <f t="shared" si="25"/>
        <v>8780073.2599005029</v>
      </c>
    </row>
    <row r="202" spans="5:19">
      <c r="E202">
        <v>5800</v>
      </c>
      <c r="F202">
        <f t="shared" si="18"/>
        <v>18900</v>
      </c>
      <c r="G202" s="9">
        <f t="shared" si="21"/>
        <v>1105846008.7180119</v>
      </c>
      <c r="H202" s="9"/>
      <c r="I202" s="9"/>
      <c r="J202" s="9"/>
      <c r="K202" s="9"/>
      <c r="M202">
        <v>290</v>
      </c>
      <c r="N202">
        <f t="shared" si="19"/>
        <v>9450</v>
      </c>
      <c r="O202" s="9">
        <f t="shared" si="20"/>
        <v>26053701.444961898</v>
      </c>
      <c r="Q202">
        <v>290</v>
      </c>
      <c r="R202">
        <f t="shared" si="24"/>
        <v>21800</v>
      </c>
      <c r="S202" s="9">
        <f t="shared" si="25"/>
        <v>8681439.7172012385</v>
      </c>
    </row>
    <row r="203" spans="5:19">
      <c r="E203">
        <v>5800</v>
      </c>
      <c r="F203">
        <f t="shared" si="18"/>
        <v>18950</v>
      </c>
      <c r="G203" s="9">
        <f t="shared" si="21"/>
        <v>1094414774.2507329</v>
      </c>
      <c r="H203" s="9"/>
      <c r="I203" s="9"/>
      <c r="J203" s="9"/>
      <c r="K203" s="9"/>
      <c r="M203">
        <v>290</v>
      </c>
      <c r="N203">
        <f t="shared" si="19"/>
        <v>9500</v>
      </c>
      <c r="O203" s="9">
        <f t="shared" si="20"/>
        <v>26090867.075664438</v>
      </c>
      <c r="Q203">
        <v>290</v>
      </c>
      <c r="R203">
        <f t="shared" si="24"/>
        <v>21900</v>
      </c>
      <c r="S203" s="9">
        <f t="shared" si="25"/>
        <v>8584019.5254445355</v>
      </c>
    </row>
    <row r="204" spans="5:19">
      <c r="E204">
        <v>5800</v>
      </c>
      <c r="F204">
        <f t="shared" si="18"/>
        <v>19000</v>
      </c>
      <c r="G204" s="9">
        <f t="shared" si="21"/>
        <v>1083130846.8067572</v>
      </c>
      <c r="H204" s="9"/>
      <c r="I204" s="9"/>
      <c r="J204" s="9"/>
      <c r="K204" s="9"/>
      <c r="M204">
        <v>290</v>
      </c>
      <c r="N204">
        <f t="shared" si="19"/>
        <v>9550</v>
      </c>
      <c r="O204" s="9">
        <f t="shared" si="20"/>
        <v>26124202.763623349</v>
      </c>
      <c r="Q204">
        <v>290</v>
      </c>
      <c r="R204">
        <f t="shared" si="24"/>
        <v>22000</v>
      </c>
      <c r="S204" s="9">
        <f t="shared" si="25"/>
        <v>8487799.2026251704</v>
      </c>
    </row>
    <row r="205" spans="5:19">
      <c r="E205">
        <v>5800</v>
      </c>
      <c r="F205">
        <f t="shared" si="18"/>
        <v>19050</v>
      </c>
      <c r="G205" s="9">
        <f t="shared" si="21"/>
        <v>1071991954.6422669</v>
      </c>
      <c r="H205" s="9"/>
      <c r="I205" s="9"/>
      <c r="J205" s="9"/>
      <c r="K205" s="9"/>
      <c r="M205">
        <v>290</v>
      </c>
      <c r="N205">
        <f t="shared" si="19"/>
        <v>9600</v>
      </c>
      <c r="O205" s="9">
        <f t="shared" si="20"/>
        <v>26153774.478621136</v>
      </c>
      <c r="Q205">
        <v>290</v>
      </c>
      <c r="R205">
        <f t="shared" si="24"/>
        <v>22100</v>
      </c>
      <c r="S205" s="9">
        <f t="shared" si="25"/>
        <v>8392765.2934640106</v>
      </c>
    </row>
    <row r="206" spans="5:19">
      <c r="E206">
        <v>5800</v>
      </c>
      <c r="F206">
        <f t="shared" si="18"/>
        <v>19100</v>
      </c>
      <c r="G206" s="9">
        <f t="shared" si="21"/>
        <v>1060995866.7767003</v>
      </c>
      <c r="H206" s="9"/>
      <c r="I206" s="9"/>
      <c r="J206" s="9"/>
      <c r="K206" s="9"/>
      <c r="M206">
        <v>290</v>
      </c>
      <c r="N206">
        <f t="shared" si="19"/>
        <v>9650</v>
      </c>
      <c r="O206" s="9">
        <f t="shared" si="20"/>
        <v>26179648.329248685</v>
      </c>
      <c r="Q206">
        <v>290</v>
      </c>
      <c r="R206">
        <f t="shared" si="24"/>
        <v>22200</v>
      </c>
      <c r="S206" s="9">
        <f t="shared" si="25"/>
        <v>8298904.3767258693</v>
      </c>
    </row>
    <row r="207" spans="5:19">
      <c r="E207">
        <v>5800</v>
      </c>
      <c r="F207">
        <f t="shared" si="18"/>
        <v>19150</v>
      </c>
      <c r="G207" s="9">
        <f t="shared" si="21"/>
        <v>1050140392.1590719</v>
      </c>
      <c r="H207" s="9"/>
      <c r="I207" s="9"/>
      <c r="J207" s="9"/>
      <c r="K207" s="9"/>
      <c r="M207">
        <v>290</v>
      </c>
      <c r="N207">
        <f t="shared" si="19"/>
        <v>9700</v>
      </c>
      <c r="O207" s="9">
        <f t="shared" si="20"/>
        <v>26201890.500137225</v>
      </c>
      <c r="Q207">
        <v>290</v>
      </c>
      <c r="R207">
        <f t="shared" si="24"/>
        <v>22300</v>
      </c>
      <c r="S207" s="9">
        <f t="shared" si="25"/>
        <v>8206203.0720910979</v>
      </c>
    </row>
    <row r="208" spans="5:19">
      <c r="E208">
        <v>5800</v>
      </c>
      <c r="F208">
        <f t="shared" ref="F208:F271" si="26">+F207+50</f>
        <v>19200</v>
      </c>
      <c r="G208" s="9">
        <f t="shared" si="21"/>
        <v>1039423378.8534186</v>
      </c>
      <c r="H208" s="9"/>
      <c r="I208" s="9"/>
      <c r="J208" s="9"/>
      <c r="K208" s="9"/>
      <c r="M208">
        <v>290</v>
      </c>
      <c r="N208">
        <f t="shared" ref="N208:N271" si="27">+N207+50</f>
        <v>9750</v>
      </c>
      <c r="O208" s="9">
        <f t="shared" ref="O208:O271" si="28">(2*3.14*6.626*9/(N208^5)*10^27)/(EXP((6.626*3)/(1.38*M208*N208)*10^6)-1)</f>
        <v>26220567.192260735</v>
      </c>
      <c r="Q208">
        <v>290</v>
      </c>
      <c r="R208">
        <f t="shared" si="24"/>
        <v>22400</v>
      </c>
      <c r="S208" s="9">
        <f t="shared" si="25"/>
        <v>8114648.0466018999</v>
      </c>
    </row>
    <row r="209" spans="5:19">
      <c r="E209">
        <v>5800</v>
      </c>
      <c r="F209">
        <f t="shared" si="26"/>
        <v>19250</v>
      </c>
      <c r="G209" s="9">
        <f t="shared" si="21"/>
        <v>1028842713.2428967</v>
      </c>
      <c r="H209" s="9"/>
      <c r="I209" s="9"/>
      <c r="J209" s="9"/>
      <c r="K209" s="9"/>
      <c r="M209">
        <v>290</v>
      </c>
      <c r="N209">
        <f t="shared" si="27"/>
        <v>9800</v>
      </c>
      <c r="O209" s="9">
        <f t="shared" si="28"/>
        <v>26235744.566219181</v>
      </c>
      <c r="Q209">
        <v>290</v>
      </c>
      <c r="R209">
        <f t="shared" si="24"/>
        <v>22500</v>
      </c>
      <c r="S209" s="9">
        <f t="shared" si="25"/>
        <v>8024226.0207034964</v>
      </c>
    </row>
    <row r="210" spans="5:19">
      <c r="E210">
        <v>5800</v>
      </c>
      <c r="F210">
        <f t="shared" si="26"/>
        <v>19300</v>
      </c>
      <c r="G210" s="9">
        <f t="shared" ref="G210:G273" si="29">(2*3.14*6.626*9/(F210^5)*10^27)/(EXP((6.626*3)/(1.38*E210*F210)*10^6)-1)</f>
        <v>1018396319.2520411</v>
      </c>
      <c r="H210" s="9"/>
      <c r="I210" s="9"/>
      <c r="J210" s="9"/>
      <c r="K210" s="9"/>
      <c r="M210">
        <v>290</v>
      </c>
      <c r="N210">
        <f t="shared" si="27"/>
        <v>9850</v>
      </c>
      <c r="O210" s="9">
        <f t="shared" si="28"/>
        <v>26247488.688413516</v>
      </c>
      <c r="Q210">
        <v>290</v>
      </c>
      <c r="R210">
        <f t="shared" si="24"/>
        <v>22600</v>
      </c>
      <c r="S210" s="9">
        <f t="shared" si="25"/>
        <v>7934923.7738991976</v>
      </c>
    </row>
    <row r="211" spans="5:19">
      <c r="E211">
        <v>5800</v>
      </c>
      <c r="F211">
        <f t="shared" si="26"/>
        <v>19350</v>
      </c>
      <c r="G211" s="9">
        <f t="shared" si="29"/>
        <v>1008082157.586745</v>
      </c>
      <c r="H211" s="9"/>
      <c r="I211" s="9"/>
      <c r="J211" s="9"/>
      <c r="K211" s="9"/>
      <c r="M211">
        <v>290</v>
      </c>
      <c r="N211">
        <f t="shared" si="27"/>
        <v>9900</v>
      </c>
      <c r="O211" s="9">
        <f t="shared" si="28"/>
        <v>26255865.480023671</v>
      </c>
      <c r="Q211">
        <v>290</v>
      </c>
      <c r="R211">
        <f t="shared" si="24"/>
        <v>22700</v>
      </c>
      <c r="S211" s="9">
        <f t="shared" si="25"/>
        <v>7846728.1500378335</v>
      </c>
    </row>
    <row r="212" spans="5:19">
      <c r="E212">
        <v>5800</v>
      </c>
      <c r="F212">
        <f t="shared" si="26"/>
        <v>19400</v>
      </c>
      <c r="G212" s="9">
        <f t="shared" si="29"/>
        <v>997898224.99149692</v>
      </c>
      <c r="H212" s="9"/>
      <c r="I212" s="9"/>
      <c r="J212" s="9"/>
      <c r="K212" s="9"/>
      <c r="M212">
        <v>290</v>
      </c>
      <c r="N212">
        <f t="shared" si="27"/>
        <v>9950</v>
      </c>
      <c r="O212" s="9">
        <f t="shared" si="28"/>
        <v>26260940.668701474</v>
      </c>
      <c r="Q212">
        <v>290</v>
      </c>
      <c r="R212">
        <f t="shared" si="24"/>
        <v>22800</v>
      </c>
      <c r="S212" s="9">
        <f t="shared" si="25"/>
        <v>7759626.0622510966</v>
      </c>
    </row>
    <row r="213" spans="5:19">
      <c r="E213">
        <v>5800</v>
      </c>
      <c r="F213">
        <f t="shared" si="26"/>
        <v>19450</v>
      </c>
      <c r="G213" s="9">
        <f t="shared" si="29"/>
        <v>987842553.52344537</v>
      </c>
      <c r="H213" s="9"/>
      <c r="I213" s="9"/>
      <c r="J213" s="9"/>
      <c r="K213" s="9"/>
      <c r="M213">
        <v>290</v>
      </c>
      <c r="N213">
        <f t="shared" si="27"/>
        <v>10000</v>
      </c>
      <c r="O213" s="9">
        <f t="shared" si="28"/>
        <v>26262779.742890853</v>
      </c>
      <c r="Q213">
        <v>290</v>
      </c>
      <c r="R213">
        <f t="shared" si="24"/>
        <v>22900</v>
      </c>
      <c r="S213" s="9">
        <f t="shared" si="25"/>
        <v>7673604.4975575935</v>
      </c>
    </row>
    <row r="214" spans="5:19">
      <c r="E214">
        <v>5800</v>
      </c>
      <c r="F214">
        <f t="shared" si="26"/>
        <v>19500</v>
      </c>
      <c r="G214" s="9">
        <f t="shared" si="29"/>
        <v>977913209.84288228</v>
      </c>
      <c r="H214" s="9"/>
      <c r="I214" s="9"/>
      <c r="J214" s="9"/>
      <c r="K214" s="9"/>
      <c r="M214">
        <v>290</v>
      </c>
      <c r="N214">
        <f t="shared" si="27"/>
        <v>10050</v>
      </c>
      <c r="O214" s="9">
        <f t="shared" si="28"/>
        <v>26261447.908689003</v>
      </c>
      <c r="Q214">
        <v>290</v>
      </c>
      <c r="R214">
        <f t="shared" si="24"/>
        <v>23000</v>
      </c>
      <c r="S214" s="9">
        <f t="shared" si="25"/>
        <v>7588650.5211497145</v>
      </c>
    </row>
    <row r="215" spans="5:19">
      <c r="E215">
        <v>5800</v>
      </c>
      <c r="F215">
        <f t="shared" si="26"/>
        <v>19550</v>
      </c>
      <c r="G215" s="9">
        <f t="shared" si="29"/>
        <v>968108294.51970553</v>
      </c>
      <c r="H215" s="9"/>
      <c r="I215" s="9"/>
      <c r="J215" s="9"/>
      <c r="K215" s="9"/>
      <c r="M215">
        <v>290</v>
      </c>
      <c r="N215">
        <f t="shared" si="27"/>
        <v>10100</v>
      </c>
      <c r="O215" s="9">
        <f t="shared" si="28"/>
        <v>26257010.049162947</v>
      </c>
      <c r="Q215">
        <v>290</v>
      </c>
      <c r="R215">
        <f t="shared" si="24"/>
        <v>23100</v>
      </c>
      <c r="S215" s="9">
        <f t="shared" si="25"/>
        <v>7504751.2803786639</v>
      </c>
    </row>
    <row r="216" spans="5:19">
      <c r="E216">
        <v>5800</v>
      </c>
      <c r="F216">
        <f t="shared" si="26"/>
        <v>19600</v>
      </c>
      <c r="G216" s="9">
        <f t="shared" si="29"/>
        <v>958425941.35549128</v>
      </c>
      <c r="H216" s="9"/>
      <c r="I216" s="9"/>
      <c r="J216" s="9"/>
      <c r="K216" s="9"/>
      <c r="M216">
        <v>290</v>
      </c>
      <c r="N216">
        <f t="shared" si="27"/>
        <v>10150</v>
      </c>
      <c r="O216" s="9">
        <f t="shared" si="28"/>
        <v>26249530.68603735</v>
      </c>
      <c r="Q216">
        <v>290</v>
      </c>
      <c r="R216">
        <f t="shared" si="24"/>
        <v>23200</v>
      </c>
      <c r="S216" s="9">
        <f t="shared" si="25"/>
        <v>7421894.0084524127</v>
      </c>
    </row>
    <row r="217" spans="5:19">
      <c r="E217">
        <v>5800</v>
      </c>
      <c r="F217">
        <f t="shared" si="26"/>
        <v>19650</v>
      </c>
      <c r="G217" s="9">
        <f t="shared" si="29"/>
        <v>948864316.72077119</v>
      </c>
      <c r="H217" s="9"/>
      <c r="I217" s="9"/>
      <c r="J217" s="9"/>
      <c r="K217" s="9"/>
      <c r="M217">
        <v>290</v>
      </c>
      <c r="N217">
        <f t="shared" si="27"/>
        <v>10200</v>
      </c>
      <c r="O217" s="9">
        <f t="shared" si="28"/>
        <v>26239073.943670429</v>
      </c>
      <c r="Q217">
        <v>290</v>
      </c>
      <c r="R217">
        <f t="shared" si="24"/>
        <v>23300</v>
      </c>
      <c r="S217" s="9">
        <f t="shared" si="25"/>
        <v>7340066.0278605428</v>
      </c>
    </row>
    <row r="218" spans="5:19">
      <c r="E218">
        <v>5800</v>
      </c>
      <c r="F218">
        <f t="shared" si="26"/>
        <v>19700</v>
      </c>
      <c r="G218" s="9">
        <f t="shared" si="29"/>
        <v>939421618.90713024</v>
      </c>
      <c r="H218" s="9"/>
      <c r="I218" s="9"/>
      <c r="J218" s="9"/>
      <c r="K218" s="9"/>
      <c r="M218">
        <v>290</v>
      </c>
      <c r="N218">
        <f t="shared" si="27"/>
        <v>10250</v>
      </c>
      <c r="O218" s="9">
        <f t="shared" si="28"/>
        <v>26225703.515236259</v>
      </c>
      <c r="Q218">
        <v>290</v>
      </c>
      <c r="R218">
        <f t="shared" si="24"/>
        <v>23400</v>
      </c>
      <c r="S218" s="9">
        <f t="shared" si="25"/>
        <v>7259254.7535396041</v>
      </c>
    </row>
    <row r="219" spans="5:19">
      <c r="E219">
        <v>5800</v>
      </c>
      <c r="F219">
        <f t="shared" si="26"/>
        <v>19750</v>
      </c>
      <c r="G219" s="9">
        <f t="shared" si="29"/>
        <v>930096077.49377918</v>
      </c>
      <c r="H219" s="9"/>
      <c r="I219" s="9"/>
      <c r="J219" s="9"/>
      <c r="K219" s="9"/>
      <c r="M219">
        <v>290</v>
      </c>
      <c r="N219">
        <f t="shared" si="27"/>
        <v>10300</v>
      </c>
      <c r="O219" s="9">
        <f t="shared" si="28"/>
        <v>26209482.631033339</v>
      </c>
      <c r="Q219">
        <v>290</v>
      </c>
      <c r="R219">
        <f t="shared" si="24"/>
        <v>23500</v>
      </c>
      <c r="S219" s="9">
        <f t="shared" si="25"/>
        <v>7179447.6957916198</v>
      </c>
    </row>
    <row r="220" spans="5:19">
      <c r="E220">
        <v>5800</v>
      </c>
      <c r="F220">
        <f t="shared" si="26"/>
        <v>19800</v>
      </c>
      <c r="G220" s="9">
        <f t="shared" si="29"/>
        <v>920885952.7282232</v>
      </c>
      <c r="H220" s="9"/>
      <c r="I220" s="9"/>
      <c r="J220" s="9"/>
      <c r="K220" s="9"/>
      <c r="M220">
        <v>290</v>
      </c>
      <c r="N220">
        <f t="shared" si="27"/>
        <v>10350</v>
      </c>
      <c r="O220" s="9">
        <f t="shared" si="28"/>
        <v>26190474.028841119</v>
      </c>
      <c r="Q220">
        <v>290</v>
      </c>
      <c r="R220">
        <f t="shared" si="24"/>
        <v>23600</v>
      </c>
      <c r="S220" s="9">
        <f t="shared" si="25"/>
        <v>7100632.4629682023</v>
      </c>
    </row>
    <row r="221" spans="5:19">
      <c r="E221">
        <v>5800</v>
      </c>
      <c r="F221">
        <f t="shared" si="26"/>
        <v>19850</v>
      </c>
      <c r="G221" s="9">
        <f t="shared" si="29"/>
        <v>911789534.92069101</v>
      </c>
      <c r="H221" s="9"/>
      <c r="I221" s="9"/>
      <c r="J221" s="9"/>
      <c r="K221" s="9"/>
      <c r="M221">
        <v>290</v>
      </c>
      <c r="N221">
        <f t="shared" si="27"/>
        <v>10400</v>
      </c>
      <c r="O221" s="9">
        <f t="shared" si="28"/>
        <v>26168739.926246449</v>
      </c>
      <c r="Q221">
        <v>290</v>
      </c>
      <c r="R221">
        <f t="shared" si="24"/>
        <v>23700</v>
      </c>
      <c r="S221" s="9">
        <f t="shared" si="25"/>
        <v>7022796.7639319589</v>
      </c>
    </row>
    <row r="222" spans="5:19">
      <c r="E222">
        <v>5800</v>
      </c>
      <c r="F222">
        <f t="shared" si="26"/>
        <v>19900</v>
      </c>
      <c r="G222" s="9">
        <f t="shared" si="29"/>
        <v>902805143.85197365</v>
      </c>
      <c r="H222" s="9"/>
      <c r="I222" s="9"/>
      <c r="J222" s="9"/>
      <c r="K222" s="9"/>
      <c r="M222">
        <v>290</v>
      </c>
      <c r="N222">
        <f t="shared" si="27"/>
        <v>10450</v>
      </c>
      <c r="O222" s="9">
        <f t="shared" si="28"/>
        <v>26144341.994865511</v>
      </c>
      <c r="Q222">
        <v>290</v>
      </c>
      <c r="R222">
        <f t="shared" si="24"/>
        <v>23800</v>
      </c>
      <c r="S222" s="9">
        <f t="shared" si="25"/>
        <v>6945928.4103063559</v>
      </c>
    </row>
    <row r="223" spans="5:19">
      <c r="E223">
        <v>5800</v>
      </c>
      <c r="F223">
        <f t="shared" si="26"/>
        <v>19950</v>
      </c>
      <c r="G223" s="9">
        <f t="shared" si="29"/>
        <v>893931128.19436145</v>
      </c>
      <c r="H223" s="9"/>
      <c r="I223" s="9"/>
      <c r="J223" s="9"/>
      <c r="K223" s="9"/>
      <c r="M223">
        <v>290</v>
      </c>
      <c r="N223">
        <f t="shared" si="27"/>
        <v>10500</v>
      </c>
      <c r="O223" s="9">
        <f t="shared" si="28"/>
        <v>26117341.336386889</v>
      </c>
      <c r="Q223">
        <v>290</v>
      </c>
      <c r="R223">
        <f t="shared" si="24"/>
        <v>23900</v>
      </c>
      <c r="S223" s="9">
        <f t="shared" si="25"/>
        <v>6870015.318524898</v>
      </c>
    </row>
    <row r="224" spans="5:19">
      <c r="E224">
        <v>5800</v>
      </c>
      <c r="F224">
        <f t="shared" si="26"/>
        <v>20000</v>
      </c>
      <c r="G224" s="9">
        <f t="shared" si="29"/>
        <v>885165864.94534457</v>
      </c>
      <c r="H224" s="9"/>
      <c r="I224" s="9"/>
      <c r="J224" s="9"/>
      <c r="K224" s="9"/>
      <c r="M224">
        <v>290</v>
      </c>
      <c r="N224">
        <f t="shared" si="27"/>
        <v>10550</v>
      </c>
      <c r="O224" s="9">
        <f t="shared" si="28"/>
        <v>26087798.460363749</v>
      </c>
      <c r="Q224">
        <v>290</v>
      </c>
      <c r="R224">
        <f t="shared" si="24"/>
        <v>24000</v>
      </c>
      <c r="S224" s="9">
        <f t="shared" si="25"/>
        <v>6795045.5116896965</v>
      </c>
    </row>
    <row r="225" spans="5:19">
      <c r="E225">
        <v>5800</v>
      </c>
      <c r="F225">
        <f t="shared" si="26"/>
        <v>20050</v>
      </c>
      <c r="G225" s="9">
        <f t="shared" si="29"/>
        <v>876507758.87376356</v>
      </c>
      <c r="H225" s="9"/>
      <c r="I225" s="9"/>
      <c r="J225" s="9"/>
      <c r="K225" s="9"/>
      <c r="M225">
        <v>290</v>
      </c>
      <c r="N225">
        <f t="shared" si="27"/>
        <v>10600</v>
      </c>
      <c r="O225" s="9">
        <f t="shared" si="28"/>
        <v>26055773.263684966</v>
      </c>
      <c r="Q225">
        <v>290</v>
      </c>
      <c r="R225">
        <f t="shared" si="24"/>
        <v>24100</v>
      </c>
      <c r="S225" s="9">
        <f t="shared" si="25"/>
        <v>6721007.1212493442</v>
      </c>
    </row>
    <row r="226" spans="5:19">
      <c r="E226">
        <v>5800</v>
      </c>
      <c r="F226">
        <f t="shared" si="26"/>
        <v>20100</v>
      </c>
      <c r="G226" s="9">
        <f t="shared" si="29"/>
        <v>867955241.97811818</v>
      </c>
      <c r="H226" s="9"/>
      <c r="I226" s="9"/>
      <c r="J226" s="9"/>
      <c r="K226" s="9"/>
      <c r="M226">
        <v>290</v>
      </c>
      <c r="N226">
        <f t="shared" si="27"/>
        <v>10650</v>
      </c>
      <c r="O226" s="9">
        <f t="shared" si="28"/>
        <v>26021325.011656467</v>
      </c>
      <c r="Q226">
        <v>290</v>
      </c>
      <c r="R226">
        <f t="shared" si="24"/>
        <v>24200</v>
      </c>
      <c r="S226" s="9">
        <f t="shared" si="25"/>
        <v>6647888.3885053908</v>
      </c>
    </row>
    <row r="227" spans="5:19">
      <c r="E227">
        <v>5800</v>
      </c>
      <c r="F227">
        <f t="shared" si="26"/>
        <v>20150</v>
      </c>
      <c r="G227" s="9">
        <f t="shared" si="29"/>
        <v>859506772.9567337</v>
      </c>
      <c r="H227" s="9"/>
      <c r="I227" s="9"/>
      <c r="J227" s="9"/>
      <c r="K227" s="9"/>
      <c r="M227">
        <v>290</v>
      </c>
      <c r="N227">
        <f t="shared" si="27"/>
        <v>10700</v>
      </c>
      <c r="O227" s="9">
        <f t="shared" si="28"/>
        <v>25984512.320626047</v>
      </c>
      <c r="Q227">
        <v>290</v>
      </c>
      <c r="R227">
        <f t="shared" si="24"/>
        <v>24300</v>
      </c>
      <c r="S227" s="9">
        <f t="shared" si="25"/>
        <v>6575677.6659563202</v>
      </c>
    </row>
    <row r="228" spans="5:19">
      <c r="E228">
        <v>5800</v>
      </c>
      <c r="F228">
        <f t="shared" si="26"/>
        <v>20200</v>
      </c>
      <c r="G228" s="9">
        <f t="shared" si="29"/>
        <v>851160836.68948925</v>
      </c>
      <c r="H228" s="9"/>
      <c r="I228" s="9"/>
      <c r="J228" s="9"/>
      <c r="K228" s="9"/>
      <c r="M228">
        <v>290</v>
      </c>
      <c r="N228">
        <f t="shared" si="27"/>
        <v>10750</v>
      </c>
      <c r="O228" s="9">
        <f t="shared" si="28"/>
        <v>25945393.14208686</v>
      </c>
      <c r="Q228">
        <v>290</v>
      </c>
      <c r="R228">
        <f t="shared" si="24"/>
        <v>24400</v>
      </c>
      <c r="S228" s="9">
        <f t="shared" si="25"/>
        <v>6504363.4184876066</v>
      </c>
    </row>
    <row r="229" spans="5:19">
      <c r="E229">
        <v>5800</v>
      </c>
      <c r="F229">
        <f t="shared" si="26"/>
        <v>20250</v>
      </c>
      <c r="G229" s="9">
        <f t="shared" si="29"/>
        <v>842915943.73083889</v>
      </c>
      <c r="H229" s="9"/>
      <c r="I229" s="9"/>
      <c r="J229" s="9"/>
      <c r="K229" s="9"/>
      <c r="M229">
        <v>290</v>
      </c>
      <c r="N229">
        <f t="shared" si="27"/>
        <v>10800</v>
      </c>
      <c r="O229" s="9">
        <f t="shared" si="28"/>
        <v>25904024.748195842</v>
      </c>
      <c r="Q229">
        <v>290</v>
      </c>
      <c r="R229">
        <f t="shared" si="24"/>
        <v>24500</v>
      </c>
      <c r="S229" s="9">
        <f t="shared" si="25"/>
        <v>6433934.2244158862</v>
      </c>
    </row>
    <row r="230" spans="5:19">
      <c r="E230">
        <v>5800</v>
      </c>
      <c r="F230">
        <f t="shared" si="26"/>
        <v>20300</v>
      </c>
      <c r="G230" s="9">
        <f t="shared" si="29"/>
        <v>834770629.81385159</v>
      </c>
      <c r="H230" s="9"/>
      <c r="I230" s="9"/>
      <c r="J230" s="9"/>
      <c r="K230" s="9"/>
      <c r="M230">
        <v>290</v>
      </c>
      <c r="N230">
        <f t="shared" si="27"/>
        <v>10850</v>
      </c>
      <c r="O230" s="9">
        <f t="shared" si="28"/>
        <v>25860463.71864609</v>
      </c>
      <c r="Q230">
        <v>290</v>
      </c>
      <c r="R230">
        <f t="shared" ref="R230:R293" si="30">+R229+100</f>
        <v>24600</v>
      </c>
      <c r="S230" s="9">
        <f t="shared" ref="S230:S293" si="31">(2*3.14*6.626*9/(R230^5)*10^27)/(EXP((6.626*3)/(1.38*Q230*R230)*10^6)-1)</f>
        <v>6364378.7763951514</v>
      </c>
    </row>
    <row r="231" spans="5:19">
      <c r="E231">
        <v>5800</v>
      </c>
      <c r="F231">
        <f t="shared" si="26"/>
        <v>20350</v>
      </c>
      <c r="G231" s="9">
        <f t="shared" si="29"/>
        <v>826723455.36499643</v>
      </c>
      <c r="H231" s="9"/>
      <c r="I231" s="9"/>
      <c r="J231" s="9"/>
      <c r="K231" s="9"/>
      <c r="M231">
        <v>290</v>
      </c>
      <c r="N231">
        <f t="shared" si="27"/>
        <v>10900</v>
      </c>
      <c r="O231" s="9">
        <f t="shared" si="28"/>
        <v>25814765.928833514</v>
      </c>
      <c r="Q231">
        <v>290</v>
      </c>
      <c r="R231">
        <f t="shared" si="30"/>
        <v>24700</v>
      </c>
      <c r="S231" s="9">
        <f t="shared" si="31"/>
        <v>6295685.8821922466</v>
      </c>
    </row>
    <row r="232" spans="5:19">
      <c r="E232">
        <v>5800</v>
      </c>
      <c r="F232">
        <f t="shared" si="26"/>
        <v>20400</v>
      </c>
      <c r="G232" s="9">
        <f t="shared" si="29"/>
        <v>818773005.02942288</v>
      </c>
      <c r="H232" s="9"/>
      <c r="I232" s="9"/>
      <c r="J232" s="9"/>
      <c r="K232" s="9"/>
      <c r="M232">
        <v>290</v>
      </c>
      <c r="N232">
        <f t="shared" si="27"/>
        <v>10950</v>
      </c>
      <c r="O232" s="9">
        <f t="shared" si="28"/>
        <v>25766986.539259408</v>
      </c>
      <c r="Q232">
        <v>290</v>
      </c>
      <c r="R232">
        <f t="shared" si="30"/>
        <v>24800</v>
      </c>
      <c r="S232" s="9">
        <f t="shared" si="31"/>
        <v>6227844.4653387954</v>
      </c>
    </row>
    <row r="233" spans="5:19">
      <c r="E233">
        <v>5800</v>
      </c>
      <c r="F233">
        <f t="shared" si="26"/>
        <v>20450</v>
      </c>
      <c r="G233" s="9">
        <f t="shared" si="29"/>
        <v>810917887.20648646</v>
      </c>
      <c r="H233" s="9"/>
      <c r="I233" s="9"/>
      <c r="J233" s="9"/>
      <c r="K233" s="9"/>
      <c r="M233">
        <v>290</v>
      </c>
      <c r="N233">
        <f t="shared" si="27"/>
        <v>11000</v>
      </c>
      <c r="O233" s="9">
        <f t="shared" si="28"/>
        <v>25717179.986113459</v>
      </c>
      <c r="Q233">
        <v>290</v>
      </c>
      <c r="R233">
        <f t="shared" si="30"/>
        <v>24900</v>
      </c>
      <c r="S233" s="9">
        <f t="shared" si="31"/>
        <v>6160843.5656663133</v>
      </c>
    </row>
    <row r="234" spans="5:19">
      <c r="E234">
        <v>5800</v>
      </c>
      <c r="F234">
        <f t="shared" si="26"/>
        <v>20500</v>
      </c>
      <c r="G234" s="9">
        <f t="shared" si="29"/>
        <v>803156733.59526145</v>
      </c>
      <c r="H234" s="9"/>
      <c r="I234" s="9"/>
      <c r="J234" s="9"/>
      <c r="K234" s="9"/>
      <c r="M234">
        <v>290</v>
      </c>
      <c r="N234">
        <f t="shared" si="27"/>
        <v>11050</v>
      </c>
      <c r="O234" s="9">
        <f t="shared" si="28"/>
        <v>25665399.972982187</v>
      </c>
      <c r="Q234">
        <v>290</v>
      </c>
      <c r="R234">
        <f t="shared" si="30"/>
        <v>25000</v>
      </c>
      <c r="S234" s="9">
        <f t="shared" si="31"/>
        <v>6094672.3397309193</v>
      </c>
    </row>
    <row r="235" spans="5:19">
      <c r="E235">
        <v>5800</v>
      </c>
      <c r="F235">
        <f t="shared" si="26"/>
        <v>20550</v>
      </c>
      <c r="G235" s="9">
        <f t="shared" si="29"/>
        <v>795488198.74982333</v>
      </c>
      <c r="H235" s="9"/>
      <c r="I235" s="9"/>
      <c r="J235" s="9"/>
      <c r="K235" s="9"/>
      <c r="M235">
        <v>290</v>
      </c>
      <c r="N235">
        <f t="shared" si="27"/>
        <v>11100</v>
      </c>
      <c r="O235" s="9">
        <f t="shared" si="28"/>
        <v>25611699.463630587</v>
      </c>
      <c r="Q235">
        <v>290</v>
      </c>
      <c r="R235">
        <f t="shared" si="30"/>
        <v>25100</v>
      </c>
      <c r="S235" s="9">
        <f t="shared" si="31"/>
        <v>6029320.0611337982</v>
      </c>
    </row>
    <row r="236" spans="5:19">
      <c r="E236">
        <v>5800</v>
      </c>
      <c r="F236">
        <f t="shared" si="26"/>
        <v>20600</v>
      </c>
      <c r="G236" s="9">
        <f t="shared" si="29"/>
        <v>787910959.64404511</v>
      </c>
      <c r="H236" s="9"/>
      <c r="I236" s="9"/>
      <c r="J236" s="9"/>
      <c r="K236" s="9"/>
      <c r="M236">
        <v>290</v>
      </c>
      <c r="N236">
        <f t="shared" si="27"/>
        <v>11150</v>
      </c>
      <c r="O236" s="9">
        <f t="shared" si="28"/>
        <v>25556130.675805792</v>
      </c>
      <c r="Q236">
        <v>290</v>
      </c>
      <c r="R236">
        <f t="shared" si="30"/>
        <v>25200</v>
      </c>
      <c r="S236" s="9">
        <f t="shared" si="31"/>
        <v>5964776.1207432896</v>
      </c>
    </row>
    <row r="237" spans="5:19">
      <c r="E237">
        <v>5800</v>
      </c>
      <c r="F237">
        <f t="shared" si="26"/>
        <v>20650</v>
      </c>
      <c r="G237" s="9">
        <f t="shared" si="29"/>
        <v>780423715.24570394</v>
      </c>
      <c r="H237" s="9"/>
      <c r="I237" s="9"/>
      <c r="J237" s="9"/>
      <c r="K237" s="9"/>
      <c r="M237">
        <v>290</v>
      </c>
      <c r="N237">
        <f t="shared" si="27"/>
        <v>11200</v>
      </c>
      <c r="O237" s="9">
        <f t="shared" si="28"/>
        <v>25498745.07601323</v>
      </c>
      <c r="Q237">
        <v>290</v>
      </c>
      <c r="R237">
        <f t="shared" si="30"/>
        <v>25300</v>
      </c>
      <c r="S237" s="9">
        <f t="shared" si="31"/>
        <v>5901030.0268241465</v>
      </c>
    </row>
    <row r="238" spans="5:19">
      <c r="E238">
        <v>5800</v>
      </c>
      <c r="F238">
        <f t="shared" si="26"/>
        <v>20700</v>
      </c>
      <c r="G238" s="9">
        <f t="shared" si="29"/>
        <v>773025186.09965515</v>
      </c>
      <c r="H238" s="9"/>
      <c r="I238" s="9"/>
      <c r="J238" s="9"/>
      <c r="K238" s="9"/>
      <c r="M238">
        <v>290</v>
      </c>
      <c r="N238">
        <f t="shared" si="27"/>
        <v>11250</v>
      </c>
      <c r="O238" s="9">
        <f t="shared" si="28"/>
        <v>25439593.37521822</v>
      </c>
      <c r="Q238">
        <v>290</v>
      </c>
      <c r="R238">
        <f t="shared" si="30"/>
        <v>25400</v>
      </c>
      <c r="S238" s="9">
        <f t="shared" si="31"/>
        <v>5838071.405079307</v>
      </c>
    </row>
    <row r="239" spans="5:19">
      <c r="E239">
        <v>5800</v>
      </c>
      <c r="F239">
        <f t="shared" si="26"/>
        <v>20750</v>
      </c>
      <c r="G239" s="9">
        <f t="shared" si="29"/>
        <v>765714113.91988349</v>
      </c>
      <c r="H239" s="9"/>
      <c r="I239" s="9"/>
      <c r="J239" s="9"/>
      <c r="K239" s="9"/>
      <c r="M239">
        <v>290</v>
      </c>
      <c r="N239">
        <f t="shared" si="27"/>
        <v>11300</v>
      </c>
      <c r="O239" s="9">
        <f t="shared" si="28"/>
        <v>25378725.525426328</v>
      </c>
      <c r="Q239">
        <v>290</v>
      </c>
      <c r="R239">
        <f t="shared" si="30"/>
        <v>25500</v>
      </c>
      <c r="S239" s="9">
        <f t="shared" si="31"/>
        <v>5775889.998609296</v>
      </c>
    </row>
    <row r="240" spans="5:19">
      <c r="E240">
        <v>5800</v>
      </c>
      <c r="F240">
        <f t="shared" si="26"/>
        <v>20800</v>
      </c>
      <c r="G240" s="9">
        <f t="shared" si="29"/>
        <v>758489261.19020307</v>
      </c>
      <c r="H240" s="9"/>
      <c r="I240" s="9"/>
      <c r="J240" s="9"/>
      <c r="K240" s="9"/>
      <c r="M240">
        <v>290</v>
      </c>
      <c r="N240">
        <f t="shared" si="27"/>
        <v>11350</v>
      </c>
      <c r="O240" s="9">
        <f t="shared" si="28"/>
        <v>25316190.717098348</v>
      </c>
      <c r="Q240">
        <v>290</v>
      </c>
      <c r="R240">
        <f t="shared" si="30"/>
        <v>25600</v>
      </c>
      <c r="S240" s="9">
        <f t="shared" si="31"/>
        <v>5714475.6677940032</v>
      </c>
    </row>
    <row r="241" spans="5:19">
      <c r="E241">
        <v>5800</v>
      </c>
      <c r="F241">
        <f t="shared" si="26"/>
        <v>20850</v>
      </c>
      <c r="G241" s="9">
        <f t="shared" si="29"/>
        <v>751349410.77340889</v>
      </c>
      <c r="H241" s="9"/>
      <c r="I241" s="9"/>
      <c r="J241" s="9"/>
      <c r="K241" s="9"/>
      <c r="M241">
        <v>290</v>
      </c>
      <c r="N241">
        <f t="shared" si="27"/>
        <v>11400</v>
      </c>
      <c r="O241" s="9">
        <f t="shared" si="28"/>
        <v>25252037.377357055</v>
      </c>
      <c r="Q241">
        <v>290</v>
      </c>
      <c r="R241">
        <f t="shared" si="30"/>
        <v>25700</v>
      </c>
      <c r="S241" s="9">
        <f t="shared" si="31"/>
        <v>5653818.3901015716</v>
      </c>
    </row>
    <row r="242" spans="5:19">
      <c r="E242">
        <v>5800</v>
      </c>
      <c r="F242">
        <f t="shared" si="26"/>
        <v>20900</v>
      </c>
      <c r="G242" s="9">
        <f t="shared" si="29"/>
        <v>744293365.52868557</v>
      </c>
      <c r="H242" s="9"/>
      <c r="I242" s="9"/>
      <c r="J242" s="9"/>
      <c r="K242" s="9"/>
      <c r="M242">
        <v>290</v>
      </c>
      <c r="N242">
        <f t="shared" si="27"/>
        <v>11450</v>
      </c>
      <c r="O242" s="9">
        <f t="shared" si="28"/>
        <v>25186313.168944098</v>
      </c>
      <c r="Q242">
        <v>290</v>
      </c>
      <c r="R242">
        <f t="shared" si="30"/>
        <v>25800</v>
      </c>
      <c r="S242" s="9">
        <f t="shared" si="31"/>
        <v>5593908.2598286467</v>
      </c>
    </row>
    <row r="243" spans="5:19">
      <c r="E243">
        <v>5800</v>
      </c>
      <c r="F243">
        <f t="shared" si="26"/>
        <v>20950</v>
      </c>
      <c r="G243" s="9">
        <f t="shared" si="29"/>
        <v>737319947.937078</v>
      </c>
      <c r="H243" s="9"/>
      <c r="I243" s="9"/>
      <c r="J243" s="9"/>
      <c r="K243" s="9"/>
      <c r="M243">
        <v>290</v>
      </c>
      <c r="N243">
        <f t="shared" si="27"/>
        <v>11500</v>
      </c>
      <c r="O243" s="9">
        <f t="shared" si="28"/>
        <v>25119064.989887632</v>
      </c>
      <c r="Q243">
        <v>290</v>
      </c>
      <c r="R243">
        <f t="shared" si="30"/>
        <v>25900</v>
      </c>
      <c r="S243" s="9">
        <f t="shared" si="31"/>
        <v>5534735.487776313</v>
      </c>
    </row>
    <row r="244" spans="5:19">
      <c r="E244">
        <v>5800</v>
      </c>
      <c r="F244">
        <f t="shared" si="26"/>
        <v>21000</v>
      </c>
      <c r="G244" s="9">
        <f t="shared" si="29"/>
        <v>730427999.73482621</v>
      </c>
      <c r="H244" s="9"/>
      <c r="I244" s="9"/>
      <c r="J244" s="9"/>
      <c r="K244" s="9"/>
      <c r="M244">
        <v>290</v>
      </c>
      <c r="N244">
        <f t="shared" si="27"/>
        <v>11550</v>
      </c>
      <c r="O244" s="9">
        <f t="shared" si="28"/>
        <v>25050338.973841652</v>
      </c>
      <c r="Q244">
        <v>290</v>
      </c>
      <c r="R244">
        <f t="shared" si="30"/>
        <v>26000</v>
      </c>
      <c r="S244" s="9">
        <f t="shared" si="31"/>
        <v>5476290.4008655977</v>
      </c>
    </row>
    <row r="245" spans="5:19">
      <c r="E245">
        <v>5800</v>
      </c>
      <c r="F245">
        <f t="shared" si="26"/>
        <v>21050</v>
      </c>
      <c r="G245" s="9">
        <f t="shared" si="29"/>
        <v>723616381.55440092</v>
      </c>
      <c r="H245" s="9"/>
      <c r="I245" s="9"/>
      <c r="J245" s="9"/>
      <c r="K245" s="9"/>
      <c r="M245">
        <v>290</v>
      </c>
      <c r="N245">
        <f t="shared" si="27"/>
        <v>11600</v>
      </c>
      <c r="O245" s="9">
        <f t="shared" si="28"/>
        <v>24980180.491060778</v>
      </c>
      <c r="Q245">
        <v>290</v>
      </c>
      <c r="R245">
        <f t="shared" si="30"/>
        <v>26100</v>
      </c>
      <c r="S245" s="9">
        <f t="shared" si="31"/>
        <v>5418563.4416963849</v>
      </c>
    </row>
    <row r="246" spans="5:19">
      <c r="E246">
        <v>5800</v>
      </c>
      <c r="F246">
        <f t="shared" si="26"/>
        <v>21100</v>
      </c>
      <c r="G246" s="9">
        <f t="shared" si="29"/>
        <v>716883972.57304263</v>
      </c>
      <c r="H246" s="9"/>
      <c r="I246" s="9"/>
      <c r="J246" s="9"/>
      <c r="K246" s="9"/>
      <c r="M246">
        <v>290</v>
      </c>
      <c r="N246">
        <f t="shared" si="27"/>
        <v>11650</v>
      </c>
      <c r="O246" s="9">
        <f t="shared" si="28"/>
        <v>24908634.149974044</v>
      </c>
      <c r="Q246">
        <v>290</v>
      </c>
      <c r="R246">
        <f t="shared" si="30"/>
        <v>26200</v>
      </c>
      <c r="S246" s="9">
        <f t="shared" si="31"/>
        <v>5361545.1680533728</v>
      </c>
    </row>
    <row r="247" spans="5:19">
      <c r="E247">
        <v>5800</v>
      </c>
      <c r="F247">
        <f t="shared" si="26"/>
        <v>21150</v>
      </c>
      <c r="G247" s="9">
        <f t="shared" si="29"/>
        <v>710229670.16863418</v>
      </c>
      <c r="H247" s="9"/>
      <c r="I247" s="9"/>
      <c r="J247" s="9"/>
      <c r="K247" s="9"/>
      <c r="M247">
        <v>290</v>
      </c>
      <c r="N247">
        <f t="shared" si="27"/>
        <v>11700</v>
      </c>
      <c r="O247" s="9">
        <f t="shared" si="28"/>
        <v>24835743.799324535</v>
      </c>
      <c r="Q247">
        <v>290</v>
      </c>
      <c r="R247">
        <f t="shared" si="30"/>
        <v>26300</v>
      </c>
      <c r="S247" s="9">
        <f t="shared" si="31"/>
        <v>5305226.2523624515</v>
      </c>
    </row>
    <row r="248" spans="5:19">
      <c r="E248">
        <v>5800</v>
      </c>
      <c r="F248">
        <f t="shared" si="26"/>
        <v>21200</v>
      </c>
      <c r="G248" s="9">
        <f t="shared" si="29"/>
        <v>703652389.58274806</v>
      </c>
      <c r="H248" s="9"/>
      <c r="I248" s="9"/>
      <c r="J248" s="9"/>
      <c r="K248" s="9"/>
      <c r="M248">
        <v>290</v>
      </c>
      <c r="N248">
        <f t="shared" si="27"/>
        <v>11750</v>
      </c>
      <c r="O248" s="9">
        <f t="shared" si="28"/>
        <v>24761552.530840892</v>
      </c>
      <c r="Q248">
        <v>290</v>
      </c>
      <c r="R248">
        <f t="shared" si="30"/>
        <v>26400</v>
      </c>
      <c r="S248" s="9">
        <f t="shared" si="31"/>
        <v>5249597.4811008442</v>
      </c>
    </row>
    <row r="249" spans="5:19">
      <c r="E249">
        <v>5800</v>
      </c>
      <c r="F249">
        <f t="shared" si="26"/>
        <v>21250</v>
      </c>
      <c r="G249" s="9">
        <f t="shared" si="29"/>
        <v>697151063.59068954</v>
      </c>
      <c r="H249" s="9"/>
      <c r="I249" s="9"/>
      <c r="J249" s="9"/>
      <c r="K249" s="9"/>
      <c r="M249">
        <v>290</v>
      </c>
      <c r="N249">
        <f t="shared" si="27"/>
        <v>11800</v>
      </c>
      <c r="O249" s="9">
        <f t="shared" si="28"/>
        <v>24686102.682409827</v>
      </c>
      <c r="Q249">
        <v>290</v>
      </c>
      <c r="R249">
        <f t="shared" si="30"/>
        <v>26500</v>
      </c>
      <c r="S249" s="9">
        <f t="shared" si="31"/>
        <v>5194649.7541640857</v>
      </c>
    </row>
    <row r="250" spans="5:19">
      <c r="E250">
        <v>5800</v>
      </c>
      <c r="F250">
        <f t="shared" si="26"/>
        <v>21300</v>
      </c>
      <c r="G250" s="9">
        <f t="shared" si="29"/>
        <v>690724642.17837822</v>
      </c>
      <c r="H250" s="9"/>
      <c r="I250" s="9"/>
      <c r="J250" s="9"/>
      <c r="K250" s="9"/>
      <c r="M250">
        <v>290</v>
      </c>
      <c r="N250">
        <f t="shared" si="27"/>
        <v>11850</v>
      </c>
      <c r="O250" s="9">
        <f t="shared" si="28"/>
        <v>24609435.84171905</v>
      </c>
      <c r="Q250">
        <v>290</v>
      </c>
      <c r="R250">
        <f t="shared" si="30"/>
        <v>26600</v>
      </c>
      <c r="S250" s="9">
        <f t="shared" si="31"/>
        <v>5140374.0841928069</v>
      </c>
    </row>
    <row r="251" spans="5:19">
      <c r="E251">
        <v>5800</v>
      </c>
      <c r="F251">
        <f t="shared" si="26"/>
        <v>21350</v>
      </c>
      <c r="G251" s="9">
        <f t="shared" si="29"/>
        <v>684372092.22591698</v>
      </c>
      <c r="H251" s="9"/>
      <c r="I251" s="9"/>
      <c r="J251" s="9"/>
      <c r="K251" s="9"/>
      <c r="M251">
        <v>290</v>
      </c>
      <c r="N251">
        <f t="shared" si="27"/>
        <v>11900</v>
      </c>
      <c r="O251" s="9">
        <f t="shared" si="28"/>
        <v>24531592.850341249</v>
      </c>
      <c r="Q251">
        <v>290</v>
      </c>
      <c r="R251">
        <f t="shared" si="30"/>
        <v>26700</v>
      </c>
      <c r="S251" s="9">
        <f t="shared" si="31"/>
        <v>5086761.5958621791</v>
      </c>
    </row>
    <row r="252" spans="5:19">
      <c r="E252">
        <v>5800</v>
      </c>
      <c r="F252">
        <f t="shared" si="26"/>
        <v>21400</v>
      </c>
      <c r="G252" s="9">
        <f t="shared" si="29"/>
        <v>678092397.19768453</v>
      </c>
      <c r="H252" s="9"/>
      <c r="I252" s="9"/>
      <c r="J252" s="9"/>
      <c r="K252" s="9"/>
      <c r="M252">
        <v>290</v>
      </c>
      <c r="N252">
        <f t="shared" si="27"/>
        <v>11950</v>
      </c>
      <c r="O252" s="9">
        <f t="shared" si="28"/>
        <v>24452613.808231726</v>
      </c>
      <c r="Q252">
        <v>290</v>
      </c>
      <c r="R252">
        <f t="shared" si="30"/>
        <v>26800</v>
      </c>
      <c r="S252" s="9">
        <f t="shared" si="31"/>
        <v>5033803.5251366356</v>
      </c>
    </row>
    <row r="253" spans="5:19">
      <c r="E253">
        <v>5800</v>
      </c>
      <c r="F253">
        <f t="shared" si="26"/>
        <v>21450</v>
      </c>
      <c r="G253" s="9">
        <f t="shared" si="29"/>
        <v>671884556.8388176</v>
      </c>
      <c r="H253" s="9"/>
      <c r="I253" s="9"/>
      <c r="J253" s="9"/>
      <c r="K253" s="9"/>
      <c r="M253">
        <v>290</v>
      </c>
      <c r="N253">
        <f t="shared" si="27"/>
        <v>12000</v>
      </c>
      <c r="O253" s="9">
        <f t="shared" si="28"/>
        <v>24372538.078612164</v>
      </c>
      <c r="Q253">
        <v>290</v>
      </c>
      <c r="R253">
        <f t="shared" si="30"/>
        <v>26900</v>
      </c>
      <c r="S253" s="9">
        <f t="shared" si="31"/>
        <v>4981491.2184924847</v>
      </c>
    </row>
    <row r="254" spans="5:19">
      <c r="E254">
        <v>5800</v>
      </c>
      <c r="F254">
        <f t="shared" si="26"/>
        <v>21500</v>
      </c>
      <c r="G254" s="9">
        <f t="shared" si="29"/>
        <v>665747586.8779155</v>
      </c>
      <c r="H254" s="9"/>
      <c r="I254" s="9"/>
      <c r="J254" s="9"/>
      <c r="K254" s="9"/>
      <c r="M254">
        <v>290</v>
      </c>
      <c r="N254">
        <f t="shared" si="27"/>
        <v>12050</v>
      </c>
      <c r="O254" s="9">
        <f t="shared" si="28"/>
        <v>24291404.293215487</v>
      </c>
      <c r="Q254">
        <v>290</v>
      </c>
      <c r="R254">
        <f t="shared" si="30"/>
        <v>27000</v>
      </c>
      <c r="S254" s="9">
        <f t="shared" si="31"/>
        <v>4929816.1321107913</v>
      </c>
    </row>
    <row r="255" spans="5:19">
      <c r="E255">
        <v>5800</v>
      </c>
      <c r="F255">
        <f t="shared" si="26"/>
        <v>21550</v>
      </c>
      <c r="G255" s="9">
        <f t="shared" si="29"/>
        <v>659680518.73584294</v>
      </c>
      <c r="H255" s="9"/>
      <c r="I255" s="9"/>
      <c r="J255" s="9"/>
      <c r="K255" s="9"/>
      <c r="M255">
        <v>290</v>
      </c>
      <c r="N255">
        <f t="shared" si="27"/>
        <v>12100</v>
      </c>
      <c r="O255" s="9">
        <f t="shared" si="28"/>
        <v>24209250.357866816</v>
      </c>
      <c r="Q255">
        <v>290</v>
      </c>
      <c r="R255">
        <f t="shared" si="30"/>
        <v>27100</v>
      </c>
      <c r="S255" s="9">
        <f t="shared" si="31"/>
        <v>4878769.8310428485</v>
      </c>
    </row>
    <row r="256" spans="5:19">
      <c r="E256">
        <v>5800</v>
      </c>
      <c r="F256">
        <f t="shared" si="26"/>
        <v>21600</v>
      </c>
      <c r="G256" s="9">
        <f t="shared" si="29"/>
        <v>653682399.24049151</v>
      </c>
      <c r="H256" s="9"/>
      <c r="I256" s="9"/>
      <c r="J256" s="9"/>
      <c r="K256" s="9"/>
      <c r="M256">
        <v>290</v>
      </c>
      <c r="N256">
        <f t="shared" si="27"/>
        <v>12150</v>
      </c>
      <c r="O256" s="9">
        <f t="shared" si="28"/>
        <v>24126113.458377156</v>
      </c>
      <c r="Q256">
        <v>290</v>
      </c>
      <c r="R256">
        <f t="shared" si="30"/>
        <v>27200</v>
      </c>
      <c r="S256" s="9">
        <f t="shared" si="31"/>
        <v>4828343.9883504258</v>
      </c>
    </row>
    <row r="257" spans="5:19">
      <c r="E257">
        <v>5800</v>
      </c>
      <c r="F257">
        <f t="shared" si="26"/>
        <v>21650</v>
      </c>
      <c r="G257" s="9">
        <f t="shared" si="29"/>
        <v>647752290.3473556</v>
      </c>
      <c r="H257" s="9"/>
      <c r="I257" s="9"/>
      <c r="J257" s="9"/>
      <c r="K257" s="9"/>
      <c r="M257">
        <v>290</v>
      </c>
      <c r="N257">
        <f t="shared" si="27"/>
        <v>12200</v>
      </c>
      <c r="O257" s="9">
        <f t="shared" si="28"/>
        <v>24042030.06672721</v>
      </c>
      <c r="Q257">
        <v>290</v>
      </c>
      <c r="R257">
        <f t="shared" si="30"/>
        <v>27300</v>
      </c>
      <c r="S257" s="9">
        <f t="shared" si="31"/>
        <v>4778530.3842228446</v>
      </c>
    </row>
    <row r="258" spans="5:19">
      <c r="E258">
        <v>5800</v>
      </c>
      <c r="F258">
        <f t="shared" si="26"/>
        <v>21700</v>
      </c>
      <c r="G258" s="9">
        <f t="shared" si="29"/>
        <v>641889268.86579287</v>
      </c>
      <c r="H258" s="9"/>
      <c r="I258" s="9"/>
      <c r="J258" s="9"/>
      <c r="K258" s="9"/>
      <c r="M258">
        <v>290</v>
      </c>
      <c r="N258">
        <f t="shared" si="27"/>
        <v>12250</v>
      </c>
      <c r="O258" s="9">
        <f t="shared" si="28"/>
        <v>23957035.947519522</v>
      </c>
      <c r="Q258">
        <v>290</v>
      </c>
      <c r="R258">
        <f t="shared" si="30"/>
        <v>27400</v>
      </c>
      <c r="S258" s="9">
        <f t="shared" si="31"/>
        <v>4729320.9050729014</v>
      </c>
    </row>
    <row r="259" spans="5:19">
      <c r="E259">
        <v>5800</v>
      </c>
      <c r="F259">
        <f t="shared" si="26"/>
        <v>21750</v>
      </c>
      <c r="G259" s="9">
        <f t="shared" si="29"/>
        <v>636092426.19085002</v>
      </c>
      <c r="H259" s="9"/>
      <c r="I259" s="9"/>
      <c r="J259" s="9"/>
      <c r="K259" s="9"/>
      <c r="M259">
        <v>290</v>
      </c>
      <c r="N259">
        <f t="shared" si="27"/>
        <v>12300</v>
      </c>
      <c r="O259" s="9">
        <f t="shared" si="28"/>
        <v>23871166.164678972</v>
      </c>
      <c r="Q259">
        <v>290</v>
      </c>
      <c r="R259">
        <f t="shared" si="30"/>
        <v>27500</v>
      </c>
      <c r="S259" s="9">
        <f t="shared" si="31"/>
        <v>4680707.5426134551</v>
      </c>
    </row>
    <row r="260" spans="5:19">
      <c r="E260">
        <v>5800</v>
      </c>
      <c r="F260">
        <f t="shared" si="26"/>
        <v>21800</v>
      </c>
      <c r="G260" s="9">
        <f t="shared" si="29"/>
        <v>630360868.04051864</v>
      </c>
      <c r="H260" s="9"/>
      <c r="I260" s="9"/>
      <c r="J260" s="9"/>
      <c r="K260" s="9"/>
      <c r="M260">
        <v>290</v>
      </c>
      <c r="N260">
        <f t="shared" si="27"/>
        <v>12350</v>
      </c>
      <c r="O260" s="9">
        <f t="shared" si="28"/>
        <v>23784455.088381249</v>
      </c>
      <c r="Q260">
        <v>290</v>
      </c>
      <c r="R260">
        <f t="shared" si="30"/>
        <v>27600</v>
      </c>
      <c r="S260" s="9">
        <f t="shared" si="31"/>
        <v>4632682.3929164903</v>
      </c>
    </row>
    <row r="261" spans="5:19">
      <c r="E261">
        <v>5800</v>
      </c>
      <c r="F261">
        <f t="shared" si="26"/>
        <v>21850</v>
      </c>
      <c r="G261" s="9">
        <f t="shared" si="29"/>
        <v>624693714.19831026</v>
      </c>
      <c r="H261" s="9"/>
      <c r="I261" s="9"/>
      <c r="J261" s="9"/>
      <c r="K261" s="9"/>
      <c r="M261">
        <v>290</v>
      </c>
      <c r="N261">
        <f t="shared" si="27"/>
        <v>12400</v>
      </c>
      <c r="O261" s="9">
        <f t="shared" si="28"/>
        <v>23696936.402190849</v>
      </c>
      <c r="Q261">
        <v>290</v>
      </c>
      <c r="R261">
        <f t="shared" si="30"/>
        <v>27700</v>
      </c>
      <c r="S261" s="9">
        <f t="shared" si="31"/>
        <v>4585237.6554563073</v>
      </c>
    </row>
    <row r="262" spans="5:19">
      <c r="E262">
        <v>5800</v>
      </c>
      <c r="F262">
        <f t="shared" si="26"/>
        <v>21900</v>
      </c>
      <c r="G262" s="9">
        <f t="shared" si="29"/>
        <v>619090098.26100898</v>
      </c>
      <c r="H262" s="9"/>
      <c r="I262" s="9"/>
      <c r="J262" s="9"/>
      <c r="K262" s="9"/>
      <c r="M262">
        <v>290</v>
      </c>
      <c r="N262">
        <f t="shared" si="27"/>
        <v>12450</v>
      </c>
      <c r="O262" s="9">
        <f t="shared" si="28"/>
        <v>23608643.11039063</v>
      </c>
      <c r="Q262">
        <v>290</v>
      </c>
      <c r="R262">
        <f t="shared" si="30"/>
        <v>27800</v>
      </c>
      <c r="S262" s="9">
        <f t="shared" si="31"/>
        <v>4538365.6321384888</v>
      </c>
    </row>
    <row r="263" spans="5:19">
      <c r="E263">
        <v>5800</v>
      </c>
      <c r="F263">
        <f t="shared" si="26"/>
        <v>21950</v>
      </c>
      <c r="G263" s="9">
        <f t="shared" si="29"/>
        <v>613549167.39152181</v>
      </c>
      <c r="H263" s="9"/>
      <c r="I263" s="9"/>
      <c r="J263" s="9"/>
      <c r="K263" s="9"/>
      <c r="M263">
        <v>290</v>
      </c>
      <c r="N263">
        <f t="shared" si="27"/>
        <v>12500</v>
      </c>
      <c r="O263" s="9">
        <f t="shared" si="28"/>
        <v>23519607.545485757</v>
      </c>
      <c r="Q263">
        <v>290</v>
      </c>
      <c r="R263">
        <f t="shared" si="30"/>
        <v>27900</v>
      </c>
      <c r="S263" s="9">
        <f t="shared" si="31"/>
        <v>4492058.7263160814</v>
      </c>
    </row>
    <row r="264" spans="5:19">
      <c r="E264">
        <v>5800</v>
      </c>
      <c r="F264">
        <f t="shared" si="26"/>
        <v>22000</v>
      </c>
      <c r="G264" s="9">
        <f t="shared" si="29"/>
        <v>608070082.07667232</v>
      </c>
      <c r="H264" s="9"/>
      <c r="I264" s="9"/>
      <c r="J264" s="9"/>
      <c r="K264" s="9"/>
      <c r="M264">
        <v>290</v>
      </c>
      <c r="N264">
        <f t="shared" si="27"/>
        <v>12550</v>
      </c>
      <c r="O264" s="9">
        <f t="shared" si="28"/>
        <v>23429861.375865709</v>
      </c>
      <c r="Q264">
        <v>290</v>
      </c>
      <c r="R264">
        <f t="shared" si="30"/>
        <v>28000</v>
      </c>
      <c r="S264" s="9">
        <f t="shared" si="31"/>
        <v>4446309.4417944849</v>
      </c>
    </row>
    <row r="265" spans="5:19">
      <c r="E265">
        <v>5800</v>
      </c>
      <c r="F265">
        <f t="shared" si="26"/>
        <v>22050</v>
      </c>
      <c r="G265" s="9">
        <f t="shared" si="29"/>
        <v>602652015.88986528</v>
      </c>
      <c r="H265" s="9"/>
      <c r="I265" s="9"/>
      <c r="J265" s="9"/>
      <c r="K265" s="9"/>
      <c r="M265">
        <v>290</v>
      </c>
      <c r="N265">
        <f t="shared" si="27"/>
        <v>12600</v>
      </c>
      <c r="O265" s="9">
        <f t="shared" si="28"/>
        <v>23339435.613608949</v>
      </c>
      <c r="Q265">
        <v>290</v>
      </c>
      <c r="R265">
        <f t="shared" si="30"/>
        <v>28100</v>
      </c>
      <c r="S265" s="9">
        <f t="shared" si="31"/>
        <v>4401110.3818263747</v>
      </c>
    </row>
    <row r="266" spans="5:19">
      <c r="E266">
        <v>5800</v>
      </c>
      <c r="F266">
        <f t="shared" si="26"/>
        <v>22100</v>
      </c>
      <c r="G266" s="9">
        <f t="shared" si="29"/>
        <v>597294155.25847924</v>
      </c>
      <c r="H266" s="9"/>
      <c r="I266" s="9"/>
      <c r="J266" s="9"/>
      <c r="K266" s="9"/>
      <c r="M266">
        <v>290</v>
      </c>
      <c r="N266">
        <f t="shared" si="27"/>
        <v>12650</v>
      </c>
      <c r="O266" s="9">
        <f t="shared" si="28"/>
        <v>23248360.622415233</v>
      </c>
      <c r="Q266">
        <v>290</v>
      </c>
      <c r="R266">
        <f t="shared" si="30"/>
        <v>28200</v>
      </c>
      <c r="S266" s="9">
        <f t="shared" si="31"/>
        <v>4356454.2480979552</v>
      </c>
    </row>
    <row r="267" spans="5:19">
      <c r="E267">
        <v>5800</v>
      </c>
      <c r="F267">
        <f t="shared" si="26"/>
        <v>22150</v>
      </c>
      <c r="G267" s="9">
        <f t="shared" si="29"/>
        <v>591995699.23591936</v>
      </c>
      <c r="H267" s="9"/>
      <c r="I267" s="9"/>
      <c r="J267" s="9"/>
      <c r="K267" s="9"/>
      <c r="M267">
        <v>290</v>
      </c>
      <c r="N267">
        <f t="shared" si="27"/>
        <v>12700</v>
      </c>
      <c r="O267" s="9">
        <f t="shared" si="28"/>
        <v>23156666.125651572</v>
      </c>
      <c r="Q267">
        <v>290</v>
      </c>
      <c r="R267">
        <f t="shared" si="30"/>
        <v>28300</v>
      </c>
      <c r="S267" s="9">
        <f t="shared" si="31"/>
        <v>4312333.839707762</v>
      </c>
    </row>
    <row r="268" spans="5:19">
      <c r="E268">
        <v>5800</v>
      </c>
      <c r="F268">
        <f t="shared" si="26"/>
        <v>22200</v>
      </c>
      <c r="G268" s="9">
        <f t="shared" si="29"/>
        <v>586755859.27818406</v>
      </c>
      <c r="H268" s="9"/>
      <c r="I268" s="9"/>
      <c r="J268" s="9"/>
      <c r="K268" s="9"/>
      <c r="M268">
        <v>290</v>
      </c>
      <c r="N268">
        <f t="shared" si="27"/>
        <v>12750</v>
      </c>
      <c r="O268" s="9">
        <f t="shared" si="28"/>
        <v>23064381.214498647</v>
      </c>
      <c r="Q268">
        <v>290</v>
      </c>
      <c r="R268">
        <f t="shared" si="30"/>
        <v>28400</v>
      </c>
      <c r="S268" s="9">
        <f t="shared" si="31"/>
        <v>4268742.0521391341</v>
      </c>
    </row>
    <row r="269" spans="5:19">
      <c r="E269">
        <v>5800</v>
      </c>
      <c r="F269">
        <f t="shared" si="26"/>
        <v>22250</v>
      </c>
      <c r="G269" s="9">
        <f t="shared" si="29"/>
        <v>581573859.02489293</v>
      </c>
      <c r="H269" s="9"/>
      <c r="I269" s="9"/>
      <c r="J269" s="9"/>
      <c r="K269" s="9"/>
      <c r="M269">
        <v>290</v>
      </c>
      <c r="N269">
        <f t="shared" si="27"/>
        <v>12800</v>
      </c>
      <c r="O269" s="9">
        <f t="shared" si="28"/>
        <v>22971534.356184486</v>
      </c>
      <c r="Q269">
        <v>290</v>
      </c>
      <c r="R269">
        <f t="shared" si="30"/>
        <v>28500</v>
      </c>
      <c r="S269" s="9">
        <f t="shared" si="31"/>
        <v>4225671.8762274757</v>
      </c>
    </row>
    <row r="270" spans="5:19">
      <c r="E270">
        <v>5800</v>
      </c>
      <c r="F270">
        <f t="shared" si="26"/>
        <v>22300</v>
      </c>
      <c r="G270" s="9">
        <f t="shared" si="29"/>
        <v>576448934.08463395</v>
      </c>
      <c r="H270" s="9"/>
      <c r="I270" s="9"/>
      <c r="J270" s="9"/>
      <c r="K270" s="9"/>
      <c r="M270">
        <v>290</v>
      </c>
      <c r="N270">
        <f t="shared" si="27"/>
        <v>12850</v>
      </c>
      <c r="O270" s="9">
        <f t="shared" si="28"/>
        <v>22878153.402294017</v>
      </c>
      <c r="Q270">
        <v>290</v>
      </c>
      <c r="R270">
        <f t="shared" si="30"/>
        <v>28600</v>
      </c>
      <c r="S270" s="9">
        <f t="shared" si="31"/>
        <v>4183116.3971233312</v>
      </c>
    </row>
    <row r="271" spans="5:19">
      <c r="E271">
        <v>5800</v>
      </c>
      <c r="F271">
        <f t="shared" si="26"/>
        <v>22350</v>
      </c>
      <c r="G271" s="9">
        <f t="shared" si="29"/>
        <v>571380331.8245734</v>
      </c>
      <c r="H271" s="9"/>
      <c r="I271" s="9"/>
      <c r="J271" s="9"/>
      <c r="K271" s="9"/>
      <c r="M271">
        <v>290</v>
      </c>
      <c r="N271">
        <f t="shared" si="27"/>
        <v>12900</v>
      </c>
      <c r="O271" s="9">
        <f t="shared" si="28"/>
        <v>22784265.597142112</v>
      </c>
      <c r="Q271">
        <v>290</v>
      </c>
      <c r="R271">
        <f t="shared" si="30"/>
        <v>28700</v>
      </c>
      <c r="S271" s="9">
        <f t="shared" si="31"/>
        <v>4141068.7932522157</v>
      </c>
    </row>
    <row r="272" spans="5:19">
      <c r="E272">
        <v>5800</v>
      </c>
      <c r="F272">
        <f t="shared" ref="F272:F313" si="32">+F271+50</f>
        <v>22400</v>
      </c>
      <c r="G272" s="9">
        <f t="shared" si="29"/>
        <v>566367311.16419816</v>
      </c>
      <c r="H272" s="9"/>
      <c r="I272" s="9"/>
      <c r="J272" s="9"/>
      <c r="K272" s="9"/>
      <c r="M272">
        <v>290</v>
      </c>
      <c r="N272">
        <f t="shared" ref="N272:N313" si="33">+N271+50</f>
        <v>12950</v>
      </c>
      <c r="O272" s="9">
        <f t="shared" ref="O272:O313" si="34">(2*3.14*6.626*9/(N272^5)*10^27)/(EXP((6.626*3)/(1.38*M272*N272)*10^6)-1)</f>
        <v>22689897.586200189</v>
      </c>
      <c r="Q272">
        <v>290</v>
      </c>
      <c r="R272">
        <f t="shared" si="30"/>
        <v>28800</v>
      </c>
      <c r="S272" s="9">
        <f t="shared" si="31"/>
        <v>4099522.3352721324</v>
      </c>
    </row>
    <row r="273" spans="5:19">
      <c r="E273">
        <v>5800</v>
      </c>
      <c r="F273">
        <f t="shared" si="32"/>
        <v>22450</v>
      </c>
      <c r="G273" s="9">
        <f t="shared" si="29"/>
        <v>561409142.37313569</v>
      </c>
      <c r="H273" s="9"/>
      <c r="I273" s="9"/>
      <c r="J273" s="9"/>
      <c r="K273" s="9"/>
      <c r="M273">
        <v>290</v>
      </c>
      <c r="N273">
        <f t="shared" si="33"/>
        <v>13000</v>
      </c>
      <c r="O273" s="9">
        <f t="shared" si="34"/>
        <v>22595075.424565367</v>
      </c>
      <c r="Q273">
        <v>290</v>
      </c>
      <c r="R273">
        <f t="shared" si="30"/>
        <v>28900</v>
      </c>
      <c r="S273" s="9">
        <f t="shared" si="31"/>
        <v>4058470.3850296522</v>
      </c>
    </row>
    <row r="274" spans="5:19">
      <c r="E274">
        <v>5800</v>
      </c>
      <c r="F274">
        <f t="shared" si="32"/>
        <v>22500</v>
      </c>
      <c r="G274" s="9">
        <f t="shared" ref="G274:G313" si="35">(2*3.14*6.626*9/(F274^5)*10^27)/(EXP((6.626*3)/(1.38*E274*F274)*10^6)-1)</f>
        <v>556505106.87293673</v>
      </c>
      <c r="H274" s="9"/>
      <c r="I274" s="9"/>
      <c r="J274" s="9"/>
      <c r="K274" s="9"/>
      <c r="M274">
        <v>290</v>
      </c>
      <c r="N274">
        <f t="shared" si="33"/>
        <v>13050</v>
      </c>
      <c r="O274" s="9">
        <f t="shared" si="34"/>
        <v>22499824.585462682</v>
      </c>
      <c r="Q274">
        <v>290</v>
      </c>
      <c r="R274">
        <f t="shared" si="30"/>
        <v>29000</v>
      </c>
      <c r="S274" s="9">
        <f t="shared" si="31"/>
        <v>4017906.3945153439</v>
      </c>
    </row>
    <row r="275" spans="5:19">
      <c r="E275">
        <v>5800</v>
      </c>
      <c r="F275">
        <f t="shared" si="32"/>
        <v>22550</v>
      </c>
      <c r="G275" s="9">
        <f t="shared" si="35"/>
        <v>551654497.04274106</v>
      </c>
      <c r="H275" s="9"/>
      <c r="I275" s="9"/>
      <c r="J275" s="9"/>
      <c r="K275" s="9"/>
      <c r="M275">
        <v>290</v>
      </c>
      <c r="N275">
        <f t="shared" si="33"/>
        <v>13100</v>
      </c>
      <c r="O275" s="9">
        <f t="shared" si="34"/>
        <v>22404169.968771216</v>
      </c>
      <c r="Q275">
        <v>290</v>
      </c>
      <c r="R275">
        <f t="shared" si="30"/>
        <v>29100</v>
      </c>
      <c r="S275" s="9">
        <f t="shared" si="31"/>
        <v>3977823.9048193381</v>
      </c>
    </row>
    <row r="276" spans="5:19">
      <c r="E276">
        <v>5800</v>
      </c>
      <c r="F276">
        <f t="shared" si="32"/>
        <v>22600</v>
      </c>
      <c r="G276" s="9">
        <f t="shared" si="35"/>
        <v>546856616.0287571</v>
      </c>
      <c r="H276" s="9"/>
      <c r="I276" s="9"/>
      <c r="J276" s="9"/>
      <c r="K276" s="9"/>
      <c r="M276">
        <v>290</v>
      </c>
      <c r="N276">
        <f t="shared" si="33"/>
        <v>13150</v>
      </c>
      <c r="O276" s="9">
        <f t="shared" si="34"/>
        <v>22308135.909565181</v>
      </c>
      <c r="Q276">
        <v>290</v>
      </c>
      <c r="R276">
        <f t="shared" si="30"/>
        <v>29200</v>
      </c>
      <c r="S276" s="9">
        <f t="shared" si="31"/>
        <v>3938216.5450877361</v>
      </c>
    </row>
    <row r="277" spans="5:19">
      <c r="E277">
        <v>5800</v>
      </c>
      <c r="F277">
        <f t="shared" si="32"/>
        <v>22650</v>
      </c>
      <c r="G277" s="9">
        <f t="shared" si="35"/>
        <v>542110777.5574404</v>
      </c>
      <c r="H277" s="9"/>
      <c r="I277" s="9"/>
      <c r="J277" s="9"/>
      <c r="K277" s="9"/>
      <c r="M277">
        <v>290</v>
      </c>
      <c r="N277">
        <f t="shared" si="33"/>
        <v>13200</v>
      </c>
      <c r="O277" s="9">
        <f t="shared" si="34"/>
        <v>22211746.186661813</v>
      </c>
      <c r="Q277">
        <v>290</v>
      </c>
      <c r="R277">
        <f t="shared" si="30"/>
        <v>29300</v>
      </c>
      <c r="S277" s="9">
        <f t="shared" si="31"/>
        <v>3899078.0314805447</v>
      </c>
    </row>
    <row r="278" spans="5:19">
      <c r="E278">
        <v>5800</v>
      </c>
      <c r="F278">
        <f t="shared" si="32"/>
        <v>22700</v>
      </c>
      <c r="G278" s="9">
        <f t="shared" si="35"/>
        <v>537416305.75233197</v>
      </c>
      <c r="H278" s="9"/>
      <c r="I278" s="9"/>
      <c r="J278" s="9"/>
      <c r="K278" s="9"/>
      <c r="M278">
        <v>290</v>
      </c>
      <c r="N278">
        <f t="shared" si="33"/>
        <v>13250</v>
      </c>
      <c r="O278" s="9">
        <f t="shared" si="34"/>
        <v>22115024.031168398</v>
      </c>
      <c r="Q278">
        <v>290</v>
      </c>
      <c r="R278">
        <f t="shared" si="30"/>
        <v>29400</v>
      </c>
      <c r="S278" s="9">
        <f t="shared" si="31"/>
        <v>3860402.1661317847</v>
      </c>
    </row>
    <row r="279" spans="5:19">
      <c r="E279">
        <v>5800</v>
      </c>
      <c r="F279">
        <f t="shared" si="32"/>
        <v>22750</v>
      </c>
      <c r="G279" s="9">
        <f t="shared" si="35"/>
        <v>532772534.95443809</v>
      </c>
      <c r="H279" s="9"/>
      <c r="I279" s="9"/>
      <c r="J279" s="9"/>
      <c r="K279" s="9"/>
      <c r="M279">
        <v>290</v>
      </c>
      <c r="N279">
        <f t="shared" si="33"/>
        <v>13300</v>
      </c>
      <c r="O279" s="9">
        <f t="shared" si="34"/>
        <v>22017992.13502083</v>
      </c>
      <c r="Q279">
        <v>290</v>
      </c>
      <c r="R279">
        <f t="shared" si="30"/>
        <v>29500</v>
      </c>
      <c r="S279" s="9">
        <f t="shared" si="31"/>
        <v>3822182.8361123339</v>
      </c>
    </row>
    <row r="280" spans="5:19">
      <c r="E280">
        <v>5800</v>
      </c>
      <c r="F280">
        <f t="shared" si="32"/>
        <v>22800</v>
      </c>
      <c r="G280" s="9">
        <f t="shared" si="35"/>
        <v>528178809.54610211</v>
      </c>
      <c r="H280" s="9"/>
      <c r="I280" s="9"/>
      <c r="J280" s="9"/>
      <c r="K280" s="9"/>
      <c r="M280">
        <v>290</v>
      </c>
      <c r="N280">
        <f t="shared" si="33"/>
        <v>13350</v>
      </c>
      <c r="O280" s="9">
        <f t="shared" si="34"/>
        <v>21920672.659507111</v>
      </c>
      <c r="Q280">
        <v>290</v>
      </c>
      <c r="R280">
        <f t="shared" si="30"/>
        <v>29600</v>
      </c>
      <c r="S280" s="9">
        <f t="shared" si="31"/>
        <v>3784414.012396134</v>
      </c>
    </row>
    <row r="281" spans="5:19">
      <c r="E281">
        <v>5800</v>
      </c>
      <c r="F281">
        <f t="shared" si="32"/>
        <v>22850</v>
      </c>
      <c r="G281" s="9">
        <f t="shared" si="35"/>
        <v>523634483.77828413</v>
      </c>
      <c r="H281" s="9"/>
      <c r="I281" s="9"/>
      <c r="J281" s="9"/>
      <c r="K281" s="9"/>
      <c r="M281">
        <v>290</v>
      </c>
      <c r="N281">
        <f t="shared" si="33"/>
        <v>13400</v>
      </c>
      <c r="O281" s="9">
        <f t="shared" si="34"/>
        <v>21823087.243768923</v>
      </c>
      <c r="Q281">
        <v>290</v>
      </c>
      <c r="R281">
        <f t="shared" si="30"/>
        <v>29700</v>
      </c>
      <c r="S281" s="9">
        <f t="shared" si="31"/>
        <v>3747089.7488302048</v>
      </c>
    </row>
    <row r="282" spans="5:19">
      <c r="E282">
        <v>5800</v>
      </c>
      <c r="F282">
        <f t="shared" si="32"/>
        <v>22900</v>
      </c>
      <c r="G282" s="9">
        <f t="shared" si="35"/>
        <v>519138921.60117286</v>
      </c>
      <c r="H282" s="9"/>
      <c r="I282" s="9"/>
      <c r="J282" s="9"/>
      <c r="K282" s="9"/>
      <c r="M282">
        <v>290</v>
      </c>
      <c r="N282">
        <f t="shared" si="33"/>
        <v>13450</v>
      </c>
      <c r="O282" s="9">
        <f t="shared" si="34"/>
        <v>21725257.013275541</v>
      </c>
      <c r="Q282">
        <v>290</v>
      </c>
      <c r="R282">
        <f t="shared" si="30"/>
        <v>29800</v>
      </c>
      <c r="S282" s="9">
        <f t="shared" si="31"/>
        <v>3710204.1811090256</v>
      </c>
    </row>
    <row r="283" spans="5:19">
      <c r="E283">
        <v>5800</v>
      </c>
      <c r="F283">
        <f t="shared" si="32"/>
        <v>22950</v>
      </c>
      <c r="G283" s="9">
        <f t="shared" si="35"/>
        <v>514691496.49806118</v>
      </c>
      <c r="H283" s="9"/>
      <c r="I283" s="9"/>
      <c r="J283" s="9"/>
      <c r="K283" s="9"/>
      <c r="M283">
        <v>290</v>
      </c>
      <c r="N283">
        <f t="shared" si="33"/>
        <v>13500</v>
      </c>
      <c r="O283" s="9">
        <f t="shared" si="34"/>
        <v>21627202.588264015</v>
      </c>
      <c r="Q283">
        <v>290</v>
      </c>
      <c r="R283">
        <f t="shared" si="30"/>
        <v>29900</v>
      </c>
      <c r="S283" s="9">
        <f t="shared" si="31"/>
        <v>3673751.5257537072</v>
      </c>
    </row>
    <row r="284" spans="5:19">
      <c r="E284">
        <v>5800</v>
      </c>
      <c r="F284">
        <f t="shared" si="32"/>
        <v>23000</v>
      </c>
      <c r="G284" s="9">
        <f t="shared" si="35"/>
        <v>510291591.32241774</v>
      </c>
      <c r="H284" s="9"/>
      <c r="I284" s="9"/>
      <c r="J284" s="9"/>
      <c r="K284" s="9"/>
      <c r="M284">
        <v>290</v>
      </c>
      <c r="N284">
        <f t="shared" si="33"/>
        <v>13550</v>
      </c>
      <c r="O284" s="9">
        <f t="shared" si="34"/>
        <v>21528944.092140425</v>
      </c>
      <c r="Q284">
        <v>290</v>
      </c>
      <c r="R284">
        <f t="shared" si="30"/>
        <v>30000</v>
      </c>
      <c r="S284" s="9">
        <f t="shared" si="31"/>
        <v>3637726.0790963904</v>
      </c>
    </row>
    <row r="285" spans="5:19">
      <c r="E285">
        <v>5800</v>
      </c>
      <c r="F285">
        <f t="shared" si="32"/>
        <v>23050</v>
      </c>
      <c r="G285" s="9">
        <f t="shared" si="35"/>
        <v>505938598.13808221</v>
      </c>
      <c r="H285" s="9"/>
      <c r="I285" s="9"/>
      <c r="J285" s="9"/>
      <c r="K285" s="9"/>
      <c r="M285">
        <v>290</v>
      </c>
      <c r="N285">
        <f t="shared" si="33"/>
        <v>13600</v>
      </c>
      <c r="O285" s="9">
        <f t="shared" si="34"/>
        <v>21430501.159837209</v>
      </c>
      <c r="Q285">
        <v>290</v>
      </c>
      <c r="R285">
        <f t="shared" si="30"/>
        <v>30100</v>
      </c>
      <c r="S285" s="9">
        <f t="shared" si="31"/>
        <v>3602122.2162702885</v>
      </c>
    </row>
    <row r="286" spans="5:19">
      <c r="E286">
        <v>5800</v>
      </c>
      <c r="F286">
        <f t="shared" si="32"/>
        <v>23100</v>
      </c>
      <c r="G286" s="9">
        <f t="shared" si="35"/>
        <v>501631918.06252062</v>
      </c>
      <c r="H286" s="9"/>
      <c r="I286" s="9"/>
      <c r="J286" s="9"/>
      <c r="K286" s="9"/>
      <c r="M286">
        <v>290</v>
      </c>
      <c r="N286">
        <f t="shared" si="33"/>
        <v>13650</v>
      </c>
      <c r="O286" s="9">
        <f t="shared" si="34"/>
        <v>21331892.946121607</v>
      </c>
      <c r="Q286">
        <v>290</v>
      </c>
      <c r="R286">
        <f t="shared" si="30"/>
        <v>30200</v>
      </c>
      <c r="S286" s="9">
        <f t="shared" si="31"/>
        <v>3566934.3902057256</v>
      </c>
    </row>
    <row r="287" spans="5:19">
      <c r="E287">
        <v>5800</v>
      </c>
      <c r="F287">
        <f t="shared" si="32"/>
        <v>23150</v>
      </c>
      <c r="G287" s="9">
        <f t="shared" si="35"/>
        <v>497370961.1130752</v>
      </c>
      <c r="H287" s="9"/>
      <c r="I287" s="9"/>
      <c r="J287" s="9"/>
      <c r="K287" s="9"/>
      <c r="M287">
        <v>290</v>
      </c>
      <c r="N287">
        <f t="shared" si="33"/>
        <v>13700</v>
      </c>
      <c r="O287" s="9">
        <f t="shared" si="34"/>
        <v>21233138.133851159</v>
      </c>
      <c r="Q287">
        <v>290</v>
      </c>
      <c r="R287">
        <f t="shared" si="30"/>
        <v>30300</v>
      </c>
      <c r="S287" s="9">
        <f t="shared" si="31"/>
        <v>3532157.1306325197</v>
      </c>
    </row>
    <row r="288" spans="5:19">
      <c r="E288">
        <v>5800</v>
      </c>
      <c r="F288">
        <f t="shared" si="32"/>
        <v>23200</v>
      </c>
      <c r="G288" s="9">
        <f t="shared" si="35"/>
        <v>493155146.05614465</v>
      </c>
      <c r="H288" s="9"/>
      <c r="I288" s="9"/>
      <c r="J288" s="9"/>
      <c r="K288" s="9"/>
      <c r="M288">
        <v>290</v>
      </c>
      <c r="N288">
        <f t="shared" si="33"/>
        <v>13750</v>
      </c>
      <c r="O288" s="9">
        <f t="shared" si="34"/>
        <v>21134254.942171916</v>
      </c>
      <c r="Q288">
        <v>290</v>
      </c>
      <c r="R288">
        <f t="shared" si="30"/>
        <v>30400</v>
      </c>
      <c r="S288" s="9">
        <f t="shared" si="31"/>
        <v>3497785.0430890685</v>
      </c>
    </row>
    <row r="289" spans="5:19">
      <c r="E289">
        <v>5800</v>
      </c>
      <c r="F289">
        <f t="shared" si="32"/>
        <v>23250</v>
      </c>
      <c r="G289" s="9">
        <f t="shared" si="35"/>
        <v>488983900.25923216</v>
      </c>
      <c r="H289" s="9"/>
      <c r="I289" s="9"/>
      <c r="J289" s="9"/>
      <c r="K289" s="9"/>
      <c r="M289">
        <v>290</v>
      </c>
      <c r="N289">
        <f t="shared" si="33"/>
        <v>13800</v>
      </c>
      <c r="O289" s="9">
        <f t="shared" si="34"/>
        <v>21035261.134655669</v>
      </c>
      <c r="Q289">
        <v>290</v>
      </c>
      <c r="R289">
        <f t="shared" si="30"/>
        <v>30500</v>
      </c>
      <c r="S289" s="9">
        <f t="shared" si="31"/>
        <v>3463812.8079383662</v>
      </c>
    </row>
    <row r="290" spans="5:19">
      <c r="E290">
        <v>5800</v>
      </c>
      <c r="F290">
        <f t="shared" si="32"/>
        <v>23300</v>
      </c>
      <c r="G290" s="9">
        <f t="shared" si="35"/>
        <v>484856659.54580641</v>
      </c>
      <c r="H290" s="9"/>
      <c r="I290" s="9"/>
      <c r="J290" s="9"/>
      <c r="K290" s="9"/>
      <c r="M290">
        <v>290</v>
      </c>
      <c r="N290">
        <f t="shared" si="33"/>
        <v>13850</v>
      </c>
      <c r="O290" s="9">
        <f t="shared" si="34"/>
        <v>20936174.027372561</v>
      </c>
      <c r="Q290">
        <v>290</v>
      </c>
      <c r="R290">
        <f t="shared" si="30"/>
        <v>30600</v>
      </c>
      <c r="S290" s="9">
        <f t="shared" si="31"/>
        <v>3430235.1793913101</v>
      </c>
    </row>
    <row r="291" spans="5:19">
      <c r="E291">
        <v>5800</v>
      </c>
      <c r="F291">
        <f t="shared" si="32"/>
        <v>23350</v>
      </c>
      <c r="G291" s="9">
        <f t="shared" si="35"/>
        <v>480772868.05290484</v>
      </c>
      <c r="H291" s="9"/>
      <c r="I291" s="9"/>
      <c r="J291" s="9"/>
      <c r="K291" s="9"/>
      <c r="M291">
        <v>290</v>
      </c>
      <c r="N291">
        <f t="shared" si="33"/>
        <v>13900</v>
      </c>
      <c r="O291" s="9">
        <f t="shared" si="34"/>
        <v>20837010.496896021</v>
      </c>
      <c r="Q291">
        <v>290</v>
      </c>
      <c r="R291">
        <f t="shared" si="30"/>
        <v>30700</v>
      </c>
      <c r="S291" s="9">
        <f t="shared" si="31"/>
        <v>3397046.9845374813</v>
      </c>
    </row>
    <row r="292" spans="5:19">
      <c r="E292">
        <v>5800</v>
      </c>
      <c r="F292">
        <f t="shared" si="32"/>
        <v>23400</v>
      </c>
      <c r="G292" s="9">
        <f t="shared" si="35"/>
        <v>476731978.09143645</v>
      </c>
      <c r="H292" s="9"/>
      <c r="I292" s="9"/>
      <c r="J292" s="9"/>
      <c r="K292" s="9"/>
      <c r="M292">
        <v>290</v>
      </c>
      <c r="N292">
        <f t="shared" si="33"/>
        <v>13950</v>
      </c>
      <c r="O292" s="9">
        <f t="shared" si="34"/>
        <v>20737786.988236681</v>
      </c>
      <c r="Q292">
        <v>290</v>
      </c>
      <c r="R292">
        <f t="shared" si="30"/>
        <v>30800</v>
      </c>
      <c r="S292" s="9">
        <f t="shared" si="31"/>
        <v>3364243.1223836853</v>
      </c>
    </row>
    <row r="293" spans="5:19">
      <c r="E293">
        <v>5800</v>
      </c>
      <c r="F293">
        <f t="shared" si="32"/>
        <v>23450</v>
      </c>
      <c r="G293" s="9">
        <f t="shared" si="35"/>
        <v>472733450.00911146</v>
      </c>
      <c r="H293" s="9"/>
      <c r="I293" s="9"/>
      <c r="J293" s="9"/>
      <c r="K293" s="9"/>
      <c r="M293">
        <v>290</v>
      </c>
      <c r="N293">
        <f t="shared" si="33"/>
        <v>14000</v>
      </c>
      <c r="O293" s="9">
        <f t="shared" si="34"/>
        <v>20638519.522702806</v>
      </c>
      <c r="Q293">
        <v>290</v>
      </c>
      <c r="R293">
        <f t="shared" si="30"/>
        <v>30900</v>
      </c>
      <c r="S293" s="9">
        <f t="shared" si="31"/>
        <v>3331818.5629004319</v>
      </c>
    </row>
    <row r="294" spans="5:19">
      <c r="E294">
        <v>5800</v>
      </c>
      <c r="F294">
        <f t="shared" si="32"/>
        <v>23500</v>
      </c>
      <c r="G294" s="9">
        <f t="shared" si="35"/>
        <v>468776752.05596179</v>
      </c>
      <c r="H294" s="9"/>
      <c r="I294" s="9"/>
      <c r="J294" s="9"/>
      <c r="K294" s="9"/>
      <c r="M294">
        <v>290</v>
      </c>
      <c r="N294">
        <f t="shared" si="33"/>
        <v>14050</v>
      </c>
      <c r="O294" s="9">
        <f t="shared" si="34"/>
        <v>20539223.705684371</v>
      </c>
      <c r="Q294">
        <v>290</v>
      </c>
      <c r="R294">
        <f t="shared" ref="R294:R357" si="36">+R293+100</f>
        <v>31000</v>
      </c>
      <c r="S294" s="9">
        <f t="shared" ref="S294:S357" si="37">(2*3.14*6.626*9/(R294^5)*10^27)/(EXP((6.626*3)/(1.38*Q294*R294)*10^6)-1)</f>
        <v>3299768.3460765667</v>
      </c>
    </row>
    <row r="295" spans="5:19">
      <c r="E295">
        <v>5800</v>
      </c>
      <c r="F295">
        <f t="shared" si="32"/>
        <v>23550</v>
      </c>
      <c r="G295" s="9">
        <f t="shared" si="35"/>
        <v>464861360.25237465</v>
      </c>
      <c r="H295" s="9"/>
      <c r="I295" s="9"/>
      <c r="J295" s="9"/>
      <c r="K295" s="9"/>
      <c r="M295">
        <v>290</v>
      </c>
      <c r="N295">
        <f t="shared" si="33"/>
        <v>14100</v>
      </c>
      <c r="O295" s="9">
        <f t="shared" si="34"/>
        <v>20439914.734358784</v>
      </c>
      <c r="Q295">
        <v>290</v>
      </c>
      <c r="R295">
        <f t="shared" si="36"/>
        <v>31100</v>
      </c>
      <c r="S295" s="9">
        <f t="shared" si="37"/>
        <v>3268087.5809822534</v>
      </c>
    </row>
    <row r="296" spans="5:19">
      <c r="E296">
        <v>5800</v>
      </c>
      <c r="F296">
        <f t="shared" si="32"/>
        <v>23600</v>
      </c>
      <c r="G296" s="9">
        <f t="shared" si="35"/>
        <v>460986758.25960881</v>
      </c>
      <c r="H296" s="9"/>
      <c r="I296" s="9"/>
      <c r="J296" s="9"/>
      <c r="K296" s="9"/>
      <c r="M296">
        <v>290</v>
      </c>
      <c r="N296">
        <f t="shared" si="33"/>
        <v>14150</v>
      </c>
      <c r="O296" s="9">
        <f t="shared" si="34"/>
        <v>20340607.405315757</v>
      </c>
      <c r="Q296">
        <v>290</v>
      </c>
      <c r="R296">
        <f t="shared" si="36"/>
        <v>31200</v>
      </c>
      <c r="S296" s="9">
        <f t="shared" si="37"/>
        <v>3236771.4448404154</v>
      </c>
    </row>
    <row r="297" spans="5:19">
      <c r="E297">
        <v>5800</v>
      </c>
      <c r="F297">
        <f t="shared" si="32"/>
        <v>23650</v>
      </c>
      <c r="G297" s="9">
        <f t="shared" si="35"/>
        <v>457152437.25273371</v>
      </c>
      <c r="H297" s="9"/>
      <c r="I297" s="9"/>
      <c r="J297" s="9"/>
      <c r="K297" s="9"/>
      <c r="M297">
        <v>290</v>
      </c>
      <c r="N297">
        <f t="shared" si="33"/>
        <v>14200</v>
      </c>
      <c r="O297" s="9">
        <f t="shared" si="34"/>
        <v>20241316.122099645</v>
      </c>
      <c r="Q297">
        <v>290</v>
      </c>
      <c r="R297">
        <f t="shared" si="36"/>
        <v>31300</v>
      </c>
      <c r="S297" s="9">
        <f t="shared" si="37"/>
        <v>3205815.1821068525</v>
      </c>
    </row>
    <row r="298" spans="5:19">
      <c r="E298">
        <v>5800</v>
      </c>
      <c r="F298">
        <f t="shared" si="32"/>
        <v>23700</v>
      </c>
      <c r="G298" s="9">
        <f t="shared" si="35"/>
        <v>453357895.79593426</v>
      </c>
      <c r="H298" s="9"/>
      <c r="I298" s="9"/>
      <c r="J298" s="9"/>
      <c r="K298" s="9"/>
      <c r="M298">
        <v>290</v>
      </c>
      <c r="N298">
        <f t="shared" si="33"/>
        <v>14250</v>
      </c>
      <c r="O298" s="9">
        <f t="shared" si="34"/>
        <v>20142054.902667277</v>
      </c>
      <c r="Q298">
        <v>290</v>
      </c>
      <c r="R298">
        <f t="shared" si="36"/>
        <v>31400</v>
      </c>
      <c r="S298" s="9">
        <f t="shared" si="37"/>
        <v>3175214.1035591098</v>
      </c>
    </row>
    <row r="299" spans="5:19">
      <c r="E299">
        <v>5800</v>
      </c>
      <c r="F299">
        <f t="shared" si="32"/>
        <v>23750</v>
      </c>
      <c r="G299" s="9">
        <f t="shared" si="35"/>
        <v>449602639.72014362</v>
      </c>
      <c r="H299" s="9"/>
      <c r="I299" s="9"/>
      <c r="J299" s="9"/>
      <c r="K299" s="9"/>
      <c r="M299">
        <v>290</v>
      </c>
      <c r="N299">
        <f t="shared" si="33"/>
        <v>14300</v>
      </c>
      <c r="O299" s="9">
        <f t="shared" si="34"/>
        <v>20042837.38676</v>
      </c>
      <c r="Q299">
        <v>290</v>
      </c>
      <c r="R299">
        <f t="shared" si="36"/>
        <v>31500</v>
      </c>
      <c r="S299" s="9">
        <f t="shared" si="37"/>
        <v>3144963.585394247</v>
      </c>
    </row>
    <row r="300" spans="5:19">
      <c r="E300">
        <v>5800</v>
      </c>
      <c r="F300">
        <f t="shared" si="32"/>
        <v>23800</v>
      </c>
      <c r="G300" s="9">
        <f t="shared" si="35"/>
        <v>445886182.00294876</v>
      </c>
      <c r="H300" s="9"/>
      <c r="I300" s="9"/>
      <c r="J300" s="9"/>
      <c r="K300" s="9"/>
      <c r="M300">
        <v>290</v>
      </c>
      <c r="N300">
        <f t="shared" si="33"/>
        <v>14350</v>
      </c>
      <c r="O300" s="9">
        <f t="shared" si="34"/>
        <v>19943676.843188163</v>
      </c>
      <c r="Q300">
        <v>290</v>
      </c>
      <c r="R300">
        <f t="shared" si="36"/>
        <v>31600</v>
      </c>
      <c r="S300" s="9">
        <f t="shared" si="37"/>
        <v>3115059.0683356063</v>
      </c>
    </row>
    <row r="301" spans="5:19">
      <c r="E301">
        <v>5800</v>
      </c>
      <c r="F301">
        <f t="shared" si="32"/>
        <v>23850</v>
      </c>
      <c r="G301" s="9">
        <f t="shared" si="35"/>
        <v>442208042.65072531</v>
      </c>
      <c r="H301" s="9"/>
      <c r="I301" s="9"/>
      <c r="J301" s="9"/>
      <c r="K301" s="9"/>
      <c r="M301">
        <v>290</v>
      </c>
      <c r="N301">
        <f t="shared" si="33"/>
        <v>14400</v>
      </c>
      <c r="O301" s="9">
        <f t="shared" si="34"/>
        <v>19844586.17702698</v>
      </c>
      <c r="Q301">
        <v>290</v>
      </c>
      <c r="R301">
        <f t="shared" si="36"/>
        <v>31700</v>
      </c>
      <c r="S301" s="9">
        <f t="shared" si="37"/>
        <v>3085496.056748678</v>
      </c>
    </row>
    <row r="302" spans="5:19">
      <c r="E302">
        <v>5800</v>
      </c>
      <c r="F302">
        <f t="shared" si="32"/>
        <v>23900</v>
      </c>
      <c r="G302" s="9">
        <f t="shared" si="35"/>
        <v>438567748.58295131</v>
      </c>
      <c r="H302" s="9"/>
      <c r="I302" s="9"/>
      <c r="J302" s="9"/>
      <c r="K302" s="9"/>
      <c r="M302">
        <v>290</v>
      </c>
      <c r="N302">
        <f t="shared" si="33"/>
        <v>14450</v>
      </c>
      <c r="O302" s="9">
        <f t="shared" si="34"/>
        <v>19745577.93672267</v>
      </c>
      <c r="Q302">
        <v>290</v>
      </c>
      <c r="R302">
        <f t="shared" si="36"/>
        <v>31800</v>
      </c>
      <c r="S302" s="9">
        <f t="shared" si="37"/>
        <v>3056270.1177661177</v>
      </c>
    </row>
    <row r="303" spans="5:19">
      <c r="E303">
        <v>5800</v>
      </c>
      <c r="F303">
        <f t="shared" si="32"/>
        <v>23950</v>
      </c>
      <c r="G303" s="9">
        <f t="shared" si="35"/>
        <v>434964833.51866454</v>
      </c>
      <c r="H303" s="9"/>
      <c r="I303" s="9"/>
      <c r="J303" s="9"/>
      <c r="K303" s="9"/>
      <c r="M303">
        <v>290</v>
      </c>
      <c r="N303">
        <f t="shared" si="33"/>
        <v>14500</v>
      </c>
      <c r="O303" s="9">
        <f t="shared" si="34"/>
        <v>19646664.321107846</v>
      </c>
      <c r="Q303">
        <v>290</v>
      </c>
      <c r="R303">
        <f t="shared" si="36"/>
        <v>31900</v>
      </c>
      <c r="S303" s="9">
        <f t="shared" si="37"/>
        <v>3027376.8804220329</v>
      </c>
    </row>
    <row r="304" spans="5:19">
      <c r="E304">
        <v>5800</v>
      </c>
      <c r="F304">
        <f t="shared" si="32"/>
        <v>24000</v>
      </c>
      <c r="G304" s="9">
        <f t="shared" si="35"/>
        <v>431398837.86500597</v>
      </c>
      <c r="H304" s="9"/>
      <c r="I304" s="9"/>
      <c r="J304" s="9"/>
      <c r="K304" s="9"/>
      <c r="M304">
        <v>290</v>
      </c>
      <c r="N304">
        <f t="shared" si="33"/>
        <v>14550</v>
      </c>
      <c r="O304" s="9">
        <f t="shared" si="34"/>
        <v>19547857.186325394</v>
      </c>
      <c r="Q304">
        <v>290</v>
      </c>
      <c r="R304">
        <f t="shared" si="36"/>
        <v>32000</v>
      </c>
      <c r="S304" s="9">
        <f t="shared" si="37"/>
        <v>2998812.0347955511</v>
      </c>
    </row>
    <row r="305" spans="4:19">
      <c r="E305">
        <v>5800</v>
      </c>
      <c r="F305">
        <f t="shared" si="32"/>
        <v>24050</v>
      </c>
      <c r="G305" s="9">
        <f t="shared" si="35"/>
        <v>427869308.60782242</v>
      </c>
      <c r="H305" s="9"/>
      <c r="I305" s="9"/>
      <c r="J305" s="9"/>
      <c r="K305" s="9"/>
      <c r="M305">
        <v>290</v>
      </c>
      <c r="N305">
        <f t="shared" si="33"/>
        <v>14600</v>
      </c>
      <c r="O305" s="9">
        <f t="shared" si="34"/>
        <v>19449168.052660026</v>
      </c>
      <c r="Q305">
        <v>290</v>
      </c>
      <c r="R305">
        <f t="shared" si="36"/>
        <v>32100</v>
      </c>
      <c r="S305" s="9">
        <f t="shared" si="37"/>
        <v>2970571.3311637444</v>
      </c>
    </row>
    <row r="306" spans="4:19">
      <c r="E306">
        <v>5800</v>
      </c>
      <c r="F306">
        <f t="shared" si="32"/>
        <v>24100</v>
      </c>
      <c r="G306" s="9">
        <f t="shared" si="35"/>
        <v>424375799.20426983</v>
      </c>
      <c r="H306" s="9"/>
      <c r="I306" s="9"/>
      <c r="J306" s="9"/>
      <c r="K306" s="9"/>
      <c r="M306">
        <v>290</v>
      </c>
      <c r="N306">
        <f t="shared" si="33"/>
        <v>14650</v>
      </c>
      <c r="O306" s="9">
        <f t="shared" si="34"/>
        <v>19350608.111277048</v>
      </c>
      <c r="Q306">
        <v>290</v>
      </c>
      <c r="R306">
        <f t="shared" si="36"/>
        <v>32200</v>
      </c>
      <c r="S306" s="9">
        <f t="shared" si="37"/>
        <v>2942650.5791639467</v>
      </c>
    </row>
    <row r="307" spans="4:19">
      <c r="E307">
        <v>5800</v>
      </c>
      <c r="F307">
        <f t="shared" si="32"/>
        <v>24150</v>
      </c>
      <c r="G307" s="9">
        <f t="shared" si="35"/>
        <v>420917869.47738975</v>
      </c>
      <c r="H307" s="9"/>
      <c r="I307" s="9"/>
      <c r="J307" s="9"/>
      <c r="K307" s="9"/>
      <c r="M307">
        <v>290</v>
      </c>
      <c r="N307">
        <f t="shared" si="33"/>
        <v>14700</v>
      </c>
      <c r="O307" s="9">
        <f t="shared" si="34"/>
        <v>19252188.23086784</v>
      </c>
      <c r="Q307">
        <v>290</v>
      </c>
      <c r="R307">
        <f t="shared" si="36"/>
        <v>32300</v>
      </c>
      <c r="S307" s="9">
        <f t="shared" si="37"/>
        <v>2915045.6469654837</v>
      </c>
    </row>
    <row r="308" spans="4:19">
      <c r="E308">
        <v>5800</v>
      </c>
      <c r="F308">
        <f t="shared" si="32"/>
        <v>24200</v>
      </c>
      <c r="G308" s="9">
        <f t="shared" si="35"/>
        <v>417495085.51261169</v>
      </c>
      <c r="H308" s="9"/>
      <c r="I308" s="9"/>
      <c r="J308" s="9"/>
      <c r="K308" s="9"/>
      <c r="M308">
        <v>290</v>
      </c>
      <c r="N308">
        <f t="shared" si="33"/>
        <v>14750</v>
      </c>
      <c r="O308" s="9">
        <f t="shared" si="34"/>
        <v>19153918.964201637</v>
      </c>
      <c r="Q308">
        <v>290</v>
      </c>
      <c r="R308">
        <f t="shared" si="36"/>
        <v>32400</v>
      </c>
      <c r="S308" s="9">
        <f t="shared" si="37"/>
        <v>2887752.4604508569</v>
      </c>
    </row>
    <row r="309" spans="4:19">
      <c r="E309">
        <v>5800</v>
      </c>
      <c r="F309">
        <f t="shared" si="32"/>
        <v>24250</v>
      </c>
      <c r="G309" s="9">
        <f t="shared" si="35"/>
        <v>414107019.55614865</v>
      </c>
      <c r="H309" s="9"/>
      <c r="I309" s="9"/>
      <c r="J309" s="9"/>
      <c r="K309" s="9"/>
      <c r="M309">
        <v>290</v>
      </c>
      <c r="N309">
        <f t="shared" si="33"/>
        <v>14800</v>
      </c>
      <c r="O309" s="9">
        <f t="shared" si="34"/>
        <v>19055810.554583494</v>
      </c>
      <c r="Q309">
        <v>290</v>
      </c>
      <c r="R309">
        <f t="shared" si="36"/>
        <v>32500</v>
      </c>
      <c r="S309" s="9">
        <f t="shared" si="37"/>
        <v>2860767.0024063671</v>
      </c>
    </row>
    <row r="310" spans="4:19">
      <c r="E310">
        <v>5800</v>
      </c>
      <c r="F310">
        <f t="shared" si="32"/>
        <v>24300</v>
      </c>
      <c r="G310" s="9">
        <f t="shared" si="35"/>
        <v>410753249.91523486</v>
      </c>
      <c r="H310" s="9"/>
      <c r="I310" s="9"/>
      <c r="J310" s="9"/>
      <c r="K310" s="9"/>
      <c r="M310">
        <v>290</v>
      </c>
      <c r="N310">
        <f t="shared" si="33"/>
        <v>14850</v>
      </c>
      <c r="O310" s="9">
        <f t="shared" si="34"/>
        <v>18957872.942218103</v>
      </c>
      <c r="Q310">
        <v>290</v>
      </c>
      <c r="R310">
        <f t="shared" si="36"/>
        <v>32600</v>
      </c>
      <c r="S310" s="9">
        <f t="shared" si="37"/>
        <v>2834085.3117222167</v>
      </c>
    </row>
    <row r="311" spans="4:19">
      <c r="E311">
        <v>5800</v>
      </c>
      <c r="F311">
        <f t="shared" si="32"/>
        <v>24350</v>
      </c>
      <c r="G311" s="9">
        <f t="shared" si="35"/>
        <v>407433360.86018759</v>
      </c>
      <c r="H311" s="9"/>
      <c r="I311" s="9"/>
      <c r="J311" s="9"/>
      <c r="K311" s="9"/>
      <c r="M311">
        <v>290</v>
      </c>
      <c r="N311">
        <f t="shared" si="33"/>
        <v>14900</v>
      </c>
      <c r="O311" s="9">
        <f t="shared" si="34"/>
        <v>18860115.770479549</v>
      </c>
      <c r="Q311">
        <v>290</v>
      </c>
      <c r="R311">
        <f t="shared" si="36"/>
        <v>32700</v>
      </c>
      <c r="S311" s="9">
        <f t="shared" si="37"/>
        <v>2807703.4826020659</v>
      </c>
    </row>
    <row r="312" spans="4:19">
      <c r="D312" s="9"/>
      <c r="E312">
        <v>5800</v>
      </c>
      <c r="F312">
        <f t="shared" si="32"/>
        <v>24400</v>
      </c>
      <c r="G312" s="9">
        <f t="shared" si="35"/>
        <v>404146942.52823603</v>
      </c>
      <c r="H312" s="9"/>
      <c r="I312" s="9"/>
      <c r="J312" s="9"/>
      <c r="K312" s="9"/>
      <c r="M312">
        <v>290</v>
      </c>
      <c r="N312">
        <f t="shared" si="33"/>
        <v>14950</v>
      </c>
      <c r="O312" s="9">
        <f t="shared" si="34"/>
        <v>18762548.392086979</v>
      </c>
      <c r="Q312">
        <v>290</v>
      </c>
      <c r="R312">
        <f t="shared" si="36"/>
        <v>32800</v>
      </c>
      <c r="S312" s="9">
        <f t="shared" si="37"/>
        <v>2781617.6637820443</v>
      </c>
    </row>
    <row r="313" spans="4:19">
      <c r="D313" s="9"/>
      <c r="E313">
        <v>5800</v>
      </c>
      <c r="F313">
        <f t="shared" si="32"/>
        <v>24450</v>
      </c>
      <c r="G313" s="9">
        <f t="shared" si="35"/>
        <v>400893590.82909805</v>
      </c>
      <c r="H313" s="9"/>
      <c r="I313" s="9"/>
      <c r="J313" s="9"/>
      <c r="K313" s="9"/>
      <c r="M313">
        <v>290</v>
      </c>
      <c r="N313">
        <f t="shared" si="33"/>
        <v>15000</v>
      </c>
      <c r="O313" s="9">
        <f t="shared" si="34"/>
        <v>18665179.87518619</v>
      </c>
      <c r="Q313">
        <v>290</v>
      </c>
      <c r="R313">
        <f t="shared" si="36"/>
        <v>32900</v>
      </c>
      <c r="S313" s="9">
        <f t="shared" si="37"/>
        <v>2755824.0577592058</v>
      </c>
    </row>
    <row r="314" spans="4:19">
      <c r="D314" s="9"/>
      <c r="E314">
        <v>5800</v>
      </c>
      <c r="F314">
        <f t="shared" ref="F314:F377" si="38">+F313+50</f>
        <v>24500</v>
      </c>
      <c r="G314" s="9">
        <f t="shared" ref="G314:G377" si="39">(2*3.14*6.626*9/(F314^5)*10^27)/(EXP((6.626*3)/(1.38*E314*F314)*10^6)-1)</f>
        <v>397672907.35225976</v>
      </c>
      <c r="H314" s="9"/>
      <c r="I314" s="9"/>
      <c r="J314" s="9"/>
      <c r="K314" s="9"/>
      <c r="M314">
        <v>290</v>
      </c>
      <c r="N314">
        <f t="shared" ref="N314:N377" si="40">+N313+50</f>
        <v>15050</v>
      </c>
      <c r="O314" s="9">
        <f t="shared" ref="O314:O377" si="41">(2*3.14*6.626*9/(N314^5)*10^27)/(EXP((6.626*3)/(1.38*M314*N314)*10^6)-1)</f>
        <v>18568019.009337511</v>
      </c>
      <c r="Q314">
        <v>290</v>
      </c>
      <c r="R314">
        <f t="shared" si="36"/>
        <v>33000</v>
      </c>
      <c r="S314" s="9">
        <f t="shared" si="37"/>
        <v>2730318.920029405</v>
      </c>
    </row>
    <row r="315" spans="4:19">
      <c r="D315" s="9"/>
      <c r="E315">
        <v>5800</v>
      </c>
      <c r="F315">
        <f t="shared" si="38"/>
        <v>24550</v>
      </c>
      <c r="G315" s="9">
        <f t="shared" si="39"/>
        <v>394484499.27592826</v>
      </c>
      <c r="H315" s="9"/>
      <c r="I315" s="9"/>
      <c r="J315" s="9"/>
      <c r="K315" s="9"/>
      <c r="M315">
        <v>290</v>
      </c>
      <c r="N315">
        <f t="shared" si="40"/>
        <v>15100</v>
      </c>
      <c r="O315" s="9">
        <f t="shared" si="41"/>
        <v>18471074.311410088</v>
      </c>
      <c r="Q315">
        <v>290</v>
      </c>
      <c r="R315">
        <f t="shared" si="36"/>
        <v>33100</v>
      </c>
      <c r="S315" s="9">
        <f t="shared" si="37"/>
        <v>2705098.5583345662</v>
      </c>
    </row>
    <row r="316" spans="4:19">
      <c r="D316" s="9"/>
      <c r="E316">
        <v>5800</v>
      </c>
      <c r="F316">
        <f t="shared" si="38"/>
        <v>24600</v>
      </c>
      <c r="G316" s="9">
        <f t="shared" si="39"/>
        <v>391327979.27762216</v>
      </c>
      <c r="H316" s="9"/>
      <c r="I316" s="9"/>
      <c r="J316" s="9"/>
      <c r="K316" s="9"/>
      <c r="M316">
        <v>290</v>
      </c>
      <c r="N316">
        <f t="shared" si="40"/>
        <v>15150</v>
      </c>
      <c r="O316" s="9">
        <f t="shared" si="41"/>
        <v>18374354.031382833</v>
      </c>
      <c r="Q316">
        <v>290</v>
      </c>
      <c r="R316">
        <f t="shared" si="36"/>
        <v>33200</v>
      </c>
      <c r="S316" s="9">
        <f t="shared" si="37"/>
        <v>2680159.3319193306</v>
      </c>
    </row>
    <row r="317" spans="4:19">
      <c r="D317" s="9"/>
      <c r="E317">
        <v>5800</v>
      </c>
      <c r="F317">
        <f t="shared" si="38"/>
        <v>24650</v>
      </c>
      <c r="G317" s="9">
        <f t="shared" si="39"/>
        <v>388202965.44636929</v>
      </c>
      <c r="H317" s="9"/>
      <c r="I317" s="9"/>
      <c r="J317" s="9"/>
      <c r="K317" s="9"/>
      <c r="M317">
        <v>290</v>
      </c>
      <c r="N317">
        <f t="shared" si="40"/>
        <v>15200</v>
      </c>
      <c r="O317" s="9">
        <f t="shared" si="41"/>
        <v>18277866.158052731</v>
      </c>
      <c r="Q317">
        <v>290</v>
      </c>
      <c r="R317">
        <f t="shared" si="36"/>
        <v>33300</v>
      </c>
      <c r="S317" s="9">
        <f t="shared" si="37"/>
        <v>2655497.6507970165</v>
      </c>
    </row>
    <row r="318" spans="4:19">
      <c r="D318" s="9"/>
      <c r="E318">
        <v>5800</v>
      </c>
      <c r="F318">
        <f t="shared" si="38"/>
        <v>24700</v>
      </c>
      <c r="G318" s="9">
        <f t="shared" si="39"/>
        <v>385109081.19647539</v>
      </c>
      <c r="H318" s="9"/>
      <c r="I318" s="9"/>
      <c r="J318" s="9"/>
      <c r="K318" s="9"/>
      <c r="M318">
        <v>290</v>
      </c>
      <c r="N318">
        <f t="shared" si="40"/>
        <v>15250</v>
      </c>
      <c r="O318" s="9">
        <f t="shared" si="41"/>
        <v>18181618.424650416</v>
      </c>
      <c r="Q318">
        <v>290</v>
      </c>
      <c r="R318">
        <f t="shared" si="36"/>
        <v>33400</v>
      </c>
      <c r="S318" s="9">
        <f t="shared" si="37"/>
        <v>2631109.9750248902</v>
      </c>
    </row>
    <row r="319" spans="4:19">
      <c r="D319" s="9"/>
      <c r="E319">
        <v>5800</v>
      </c>
      <c r="F319">
        <f t="shared" si="38"/>
        <v>24750</v>
      </c>
      <c r="G319" s="9">
        <f t="shared" si="39"/>
        <v>382045955.18284035</v>
      </c>
      <c r="H319" s="9"/>
      <c r="I319" s="9"/>
      <c r="J319" s="9"/>
      <c r="K319" s="9"/>
      <c r="M319">
        <v>290</v>
      </c>
      <c r="N319">
        <f t="shared" si="40"/>
        <v>15300</v>
      </c>
      <c r="O319" s="9">
        <f t="shared" si="41"/>
        <v>18085618.314364113</v>
      </c>
      <c r="Q319">
        <v>290</v>
      </c>
      <c r="R319">
        <f t="shared" si="36"/>
        <v>33500</v>
      </c>
      <c r="S319" s="9">
        <f t="shared" si="37"/>
        <v>2606992.8139886749</v>
      </c>
    </row>
    <row r="320" spans="4:19">
      <c r="D320" s="9"/>
      <c r="E320">
        <v>5800</v>
      </c>
      <c r="F320">
        <f t="shared" si="38"/>
        <v>24800</v>
      </c>
      <c r="G320" s="9">
        <f t="shared" si="39"/>
        <v>379013221.21777862</v>
      </c>
      <c r="H320" s="9"/>
      <c r="I320" s="9"/>
      <c r="J320" s="9"/>
      <c r="K320" s="9"/>
      <c r="M320">
        <v>290</v>
      </c>
      <c r="N320">
        <f t="shared" si="40"/>
        <v>15350</v>
      </c>
      <c r="O320" s="9">
        <f t="shared" si="41"/>
        <v>17989873.065771997</v>
      </c>
      <c r="Q320">
        <v>290</v>
      </c>
      <c r="R320">
        <f t="shared" si="36"/>
        <v>33600</v>
      </c>
      <c r="S320" s="9">
        <f t="shared" si="37"/>
        <v>2583142.7256962601</v>
      </c>
    </row>
    <row r="321" spans="4:19">
      <c r="D321" s="9"/>
      <c r="E321">
        <v>5800</v>
      </c>
      <c r="F321">
        <f t="shared" si="38"/>
        <v>24850</v>
      </c>
      <c r="G321" s="9">
        <f t="shared" si="39"/>
        <v>376010518.18933272</v>
      </c>
      <c r="H321" s="9"/>
      <c r="I321" s="9"/>
      <c r="J321" s="9"/>
      <c r="K321" s="9"/>
      <c r="M321">
        <v>290</v>
      </c>
      <c r="N321">
        <f t="shared" si="40"/>
        <v>15400</v>
      </c>
      <c r="O321" s="9">
        <f t="shared" si="41"/>
        <v>17894389.678183869</v>
      </c>
      <c r="Q321">
        <v>290</v>
      </c>
      <c r="R321">
        <f t="shared" si="36"/>
        <v>33700</v>
      </c>
      <c r="S321" s="9">
        <f t="shared" si="37"/>
        <v>2559556.31608056</v>
      </c>
    </row>
    <row r="322" spans="4:19">
      <c r="D322" s="9"/>
      <c r="E322">
        <v>5800</v>
      </c>
      <c r="F322">
        <f t="shared" si="38"/>
        <v>24900</v>
      </c>
      <c r="G322" s="9">
        <f t="shared" si="39"/>
        <v>373037489.98102748</v>
      </c>
      <c r="H322" s="9"/>
      <c r="I322" s="9"/>
      <c r="J322" s="9"/>
      <c r="K322" s="9"/>
      <c r="M322">
        <v>290</v>
      </c>
      <c r="N322">
        <f t="shared" si="40"/>
        <v>15450</v>
      </c>
      <c r="O322" s="9">
        <f t="shared" si="41"/>
        <v>17799174.91689264</v>
      </c>
      <c r="Q322">
        <v>290</v>
      </c>
      <c r="R322">
        <f t="shared" si="36"/>
        <v>33800</v>
      </c>
      <c r="S322" s="9">
        <f t="shared" si="37"/>
        <v>2536230.2383114696</v>
      </c>
    </row>
    <row r="323" spans="4:19">
      <c r="D323" s="9"/>
      <c r="E323">
        <v>5800</v>
      </c>
      <c r="F323">
        <f t="shared" si="38"/>
        <v>24950</v>
      </c>
      <c r="G323" s="9">
        <f t="shared" si="39"/>
        <v>370093785.39305782</v>
      </c>
      <c r="H323" s="9"/>
      <c r="I323" s="9"/>
      <c r="J323" s="9"/>
      <c r="K323" s="9"/>
      <c r="M323">
        <v>290</v>
      </c>
      <c r="N323">
        <f t="shared" si="40"/>
        <v>15500</v>
      </c>
      <c r="O323" s="9">
        <f t="shared" si="41"/>
        <v>17704235.318336304</v>
      </c>
      <c r="Q323">
        <v>290</v>
      </c>
      <c r="R323">
        <f t="shared" si="36"/>
        <v>33900</v>
      </c>
      <c r="S323" s="9">
        <f t="shared" si="37"/>
        <v>2513161.1921168542</v>
      </c>
    </row>
    <row r="324" spans="4:19">
      <c r="D324" s="9"/>
      <c r="E324">
        <v>5800</v>
      </c>
      <c r="F324">
        <f t="shared" si="38"/>
        <v>25000</v>
      </c>
      <c r="G324" s="9">
        <f t="shared" si="39"/>
        <v>367179058.06486696</v>
      </c>
      <c r="H324" s="9"/>
      <c r="I324" s="9"/>
      <c r="J324" s="9"/>
      <c r="K324" s="9"/>
      <c r="M324">
        <v>290</v>
      </c>
      <c r="N324">
        <f t="shared" si="40"/>
        <v>15550</v>
      </c>
      <c r="O324" s="9">
        <f t="shared" si="41"/>
        <v>17609577.195171311</v>
      </c>
      <c r="Q324">
        <v>290</v>
      </c>
      <c r="R324">
        <f t="shared" si="36"/>
        <v>34000</v>
      </c>
      <c r="S324" s="9">
        <f t="shared" si="37"/>
        <v>2490345.9231125023</v>
      </c>
    </row>
    <row r="325" spans="4:19">
      <c r="D325" s="9"/>
      <c r="E325">
        <v>5800</v>
      </c>
      <c r="F325">
        <f t="shared" si="38"/>
        <v>25050</v>
      </c>
      <c r="G325" s="9">
        <f t="shared" si="39"/>
        <v>364292966.39909637</v>
      </c>
      <c r="H325" s="9"/>
      <c r="I325" s="9"/>
      <c r="J325" s="9"/>
      <c r="K325" s="9"/>
      <c r="M325">
        <v>290</v>
      </c>
      <c r="N325">
        <f t="shared" si="40"/>
        <v>15600</v>
      </c>
      <c r="O325" s="9">
        <f t="shared" si="41"/>
        <v>17515206.641257711</v>
      </c>
      <c r="Q325">
        <v>290</v>
      </c>
      <c r="R325">
        <f t="shared" si="36"/>
        <v>34100</v>
      </c>
      <c r="S325" s="9">
        <f t="shared" si="37"/>
        <v>2467781.2221410093</v>
      </c>
    </row>
    <row r="326" spans="4:19">
      <c r="D326" s="9"/>
      <c r="E326">
        <v>5800</v>
      </c>
      <c r="F326">
        <f t="shared" si="38"/>
        <v>25100</v>
      </c>
      <c r="G326" s="9">
        <f t="shared" si="39"/>
        <v>361435173.48687434</v>
      </c>
      <c r="H326" s="9"/>
      <c r="I326" s="9"/>
      <c r="J326" s="9"/>
      <c r="K326" s="9"/>
      <c r="M326">
        <v>290</v>
      </c>
      <c r="N326">
        <f t="shared" si="40"/>
        <v>15650</v>
      </c>
      <c r="O326" s="9">
        <f t="shared" si="41"/>
        <v>17421129.536557291</v>
      </c>
      <c r="Q326">
        <v>290</v>
      </c>
      <c r="R326">
        <f t="shared" si="36"/>
        <v>34200</v>
      </c>
      <c r="S326" s="9">
        <f t="shared" si="37"/>
        <v>2445463.9246194838</v>
      </c>
    </row>
    <row r="327" spans="4:19">
      <c r="D327" s="9"/>
      <c r="E327">
        <v>5800</v>
      </c>
      <c r="F327">
        <f t="shared" si="38"/>
        <v>25150</v>
      </c>
      <c r="G327" s="9">
        <f t="shared" si="39"/>
        <v>358605347.03442675</v>
      </c>
      <c r="H327" s="9"/>
      <c r="I327" s="9"/>
      <c r="J327" s="9"/>
      <c r="K327" s="9"/>
      <c r="M327">
        <v>290</v>
      </c>
      <c r="N327">
        <f t="shared" si="40"/>
        <v>15700</v>
      </c>
      <c r="O327" s="9">
        <f t="shared" si="41"/>
        <v>17327351.551945195</v>
      </c>
      <c r="Q327">
        <v>290</v>
      </c>
      <c r="R327">
        <f t="shared" si="36"/>
        <v>34300</v>
      </c>
      <c r="S327" s="9">
        <f t="shared" si="37"/>
        <v>2423390.9098960441</v>
      </c>
    </row>
    <row r="328" spans="4:19">
      <c r="D328" s="9"/>
      <c r="E328">
        <v>5800</v>
      </c>
      <c r="F328">
        <f t="shared" si="38"/>
        <v>25200</v>
      </c>
      <c r="G328" s="9">
        <f t="shared" si="39"/>
        <v>355803159.29096812</v>
      </c>
      <c r="H328" s="9"/>
      <c r="I328" s="9"/>
      <c r="J328" s="9"/>
      <c r="K328" s="9"/>
      <c r="M328">
        <v>290</v>
      </c>
      <c r="N328">
        <f t="shared" si="40"/>
        <v>15750</v>
      </c>
      <c r="O328" s="9">
        <f t="shared" si="41"/>
        <v>17233878.153936014</v>
      </c>
      <c r="Q328">
        <v>290</v>
      </c>
      <c r="R328">
        <f t="shared" si="36"/>
        <v>34400</v>
      </c>
      <c r="S328" s="9">
        <f t="shared" si="37"/>
        <v>2401559.100615005</v>
      </c>
    </row>
    <row r="329" spans="4:19">
      <c r="D329" s="9"/>
      <c r="E329">
        <v>5800</v>
      </c>
      <c r="F329">
        <f t="shared" si="38"/>
        <v>25250</v>
      </c>
      <c r="G329" s="9">
        <f t="shared" si="39"/>
        <v>353028286.97786468</v>
      </c>
      <c r="H329" s="9"/>
      <c r="I329" s="9"/>
      <c r="J329" s="9"/>
      <c r="K329" s="9"/>
      <c r="M329">
        <v>290</v>
      </c>
      <c r="N329">
        <f t="shared" si="40"/>
        <v>15800</v>
      </c>
      <c r="O329" s="9">
        <f t="shared" si="41"/>
        <v>17140714.609325193</v>
      </c>
      <c r="Q329">
        <v>290</v>
      </c>
      <c r="R329">
        <f t="shared" si="36"/>
        <v>34500</v>
      </c>
      <c r="S329" s="9">
        <f t="shared" si="37"/>
        <v>2379965.4620907065</v>
      </c>
    </row>
    <row r="330" spans="4:19">
      <c r="D330" s="9"/>
      <c r="E330">
        <v>5800</v>
      </c>
      <c r="F330">
        <f t="shared" si="38"/>
        <v>25300</v>
      </c>
      <c r="G330" s="9">
        <f t="shared" si="39"/>
        <v>350280411.21903735</v>
      </c>
      <c r="H330" s="9"/>
      <c r="I330" s="9"/>
      <c r="J330" s="9"/>
      <c r="K330" s="9"/>
      <c r="M330">
        <v>290</v>
      </c>
      <c r="N330">
        <f t="shared" si="40"/>
        <v>15850</v>
      </c>
      <c r="O330" s="9">
        <f t="shared" si="41"/>
        <v>17047865.989746679</v>
      </c>
      <c r="Q330">
        <v>290</v>
      </c>
      <c r="R330">
        <f t="shared" si="36"/>
        <v>34600</v>
      </c>
      <c r="S330" s="9">
        <f t="shared" si="37"/>
        <v>2358607.0016898885</v>
      </c>
    </row>
    <row r="331" spans="4:19">
      <c r="D331" s="9"/>
      <c r="E331">
        <v>5800</v>
      </c>
      <c r="F331">
        <f t="shared" si="38"/>
        <v>25350</v>
      </c>
      <c r="G331" s="9">
        <f t="shared" si="39"/>
        <v>347559217.47257549</v>
      </c>
      <c r="H331" s="9"/>
      <c r="I331" s="9"/>
      <c r="J331" s="9"/>
      <c r="K331" s="9"/>
      <c r="M331">
        <v>290</v>
      </c>
      <c r="N331">
        <f t="shared" si="40"/>
        <v>15900</v>
      </c>
      <c r="O331" s="9">
        <f t="shared" si="41"/>
        <v>16955337.176147576</v>
      </c>
      <c r="Q331">
        <v>290</v>
      </c>
      <c r="R331">
        <f t="shared" si="36"/>
        <v>34700</v>
      </c>
      <c r="S331" s="9">
        <f t="shared" si="37"/>
        <v>2337480.7682225513</v>
      </c>
    </row>
    <row r="332" spans="4:19">
      <c r="D332" s="9"/>
      <c r="E332">
        <v>5800</v>
      </c>
      <c r="F332">
        <f t="shared" si="38"/>
        <v>25400</v>
      </c>
      <c r="G332" s="9">
        <f t="shared" si="39"/>
        <v>344864395.46354812</v>
      </c>
      <c r="H332" s="9"/>
      <c r="I332" s="9"/>
      <c r="J332" s="9"/>
      <c r="K332" s="9"/>
      <c r="M332">
        <v>290</v>
      </c>
      <c r="N332">
        <f t="shared" si="40"/>
        <v>15950</v>
      </c>
      <c r="O332" s="9">
        <f t="shared" si="41"/>
        <v>16863132.863180969</v>
      </c>
      <c r="Q332">
        <v>290</v>
      </c>
      <c r="R332">
        <f t="shared" si="36"/>
        <v>34800</v>
      </c>
      <c r="S332" s="9">
        <f t="shared" si="37"/>
        <v>2316583.8513412089</v>
      </c>
    </row>
    <row r="333" spans="4:19">
      <c r="D333" s="9"/>
      <c r="E333">
        <v>5800</v>
      </c>
      <c r="F333">
        <f t="shared" si="38"/>
        <v>25450</v>
      </c>
      <c r="G333" s="9">
        <f t="shared" si="39"/>
        <v>342195639.11798382</v>
      </c>
      <c r="H333" s="9"/>
      <c r="I333" s="9"/>
      <c r="J333" s="9"/>
      <c r="K333" s="9"/>
      <c r="M333">
        <v>290</v>
      </c>
      <c r="N333">
        <f t="shared" si="40"/>
        <v>16000</v>
      </c>
      <c r="O333" s="9">
        <f t="shared" si="41"/>
        <v>16771257.563517645</v>
      </c>
      <c r="Q333">
        <v>290</v>
      </c>
      <c r="R333">
        <f t="shared" si="36"/>
        <v>34900</v>
      </c>
      <c r="S333" s="9">
        <f t="shared" si="37"/>
        <v>2295913.3809484737</v>
      </c>
    </row>
    <row r="334" spans="4:19">
      <c r="D334" s="9"/>
      <c r="E334">
        <v>5800</v>
      </c>
      <c r="F334">
        <f t="shared" si="38"/>
        <v>25500</v>
      </c>
      <c r="G334" s="9">
        <f t="shared" si="39"/>
        <v>339552646.49799573</v>
      </c>
      <c r="H334" s="9"/>
      <c r="I334" s="9"/>
      <c r="J334" s="9"/>
      <c r="K334" s="9"/>
      <c r="M334">
        <v>290</v>
      </c>
      <c r="N334">
        <f t="shared" si="40"/>
        <v>16050</v>
      </c>
      <c r="O334" s="9">
        <f t="shared" si="41"/>
        <v>16679715.612077828</v>
      </c>
      <c r="Q334">
        <v>290</v>
      </c>
      <c r="R334">
        <f t="shared" si="36"/>
        <v>35000</v>
      </c>
      <c r="S334" s="9">
        <f t="shared" si="37"/>
        <v>2275466.5266128704</v>
      </c>
    </row>
    <row r="335" spans="4:19">
      <c r="D335" s="9"/>
      <c r="E335">
        <v>5800</v>
      </c>
      <c r="F335">
        <f t="shared" si="38"/>
        <v>25550</v>
      </c>
      <c r="G335" s="9">
        <f t="shared" si="39"/>
        <v>336935119.73803365</v>
      </c>
      <c r="H335" s="9"/>
      <c r="I335" s="9"/>
      <c r="J335" s="9"/>
      <c r="K335" s="9"/>
      <c r="M335">
        <v>290</v>
      </c>
      <c r="N335">
        <f t="shared" si="40"/>
        <v>16100</v>
      </c>
      <c r="O335" s="9">
        <f t="shared" si="41"/>
        <v>16588511.170183789</v>
      </c>
      <c r="Q335">
        <v>290</v>
      </c>
      <c r="R335">
        <f t="shared" si="36"/>
        <v>35100</v>
      </c>
      <c r="S335" s="9">
        <f t="shared" si="37"/>
        <v>2255240.4969928181</v>
      </c>
    </row>
    <row r="336" spans="4:19">
      <c r="D336" s="9"/>
      <c r="E336">
        <v>5800</v>
      </c>
      <c r="F336">
        <f t="shared" si="38"/>
        <v>25600</v>
      </c>
      <c r="G336" s="9">
        <f t="shared" si="39"/>
        <v>334342764.98223531</v>
      </c>
      <c r="H336" s="9"/>
      <c r="I336" s="9"/>
      <c r="J336" s="9"/>
      <c r="K336" s="9"/>
      <c r="M336">
        <v>290</v>
      </c>
      <c r="N336">
        <f t="shared" si="40"/>
        <v>16150</v>
      </c>
      <c r="O336" s="9">
        <f t="shared" si="41"/>
        <v>16497648.229634417</v>
      </c>
      <c r="Q336">
        <v>290</v>
      </c>
      <c r="R336">
        <f t="shared" si="36"/>
        <v>35200</v>
      </c>
      <c r="S336" s="9">
        <f t="shared" si="37"/>
        <v>2235232.5392686827</v>
      </c>
    </row>
    <row r="337" spans="4:19">
      <c r="D337" s="9"/>
      <c r="E337">
        <v>5800</v>
      </c>
      <c r="F337">
        <f t="shared" si="38"/>
        <v>25650</v>
      </c>
      <c r="G337" s="9">
        <f t="shared" si="39"/>
        <v>331775292.32286596</v>
      </c>
      <c r="H337" s="9"/>
      <c r="I337" s="9"/>
      <c r="J337" s="9"/>
      <c r="K337" s="9"/>
      <c r="M337">
        <v>290</v>
      </c>
      <c r="N337">
        <f t="shared" si="40"/>
        <v>16200</v>
      </c>
      <c r="O337" s="9">
        <f t="shared" si="41"/>
        <v>16407130.616702661</v>
      </c>
      <c r="Q337">
        <v>290</v>
      </c>
      <c r="R337">
        <f t="shared" si="36"/>
        <v>35300</v>
      </c>
      <c r="S337" s="9">
        <f t="shared" si="37"/>
        <v>2215439.938582825</v>
      </c>
    </row>
    <row r="338" spans="4:19">
      <c r="D338" s="9"/>
      <c r="E338">
        <v>5800</v>
      </c>
      <c r="F338">
        <f t="shared" si="38"/>
        <v>25700</v>
      </c>
      <c r="G338" s="9">
        <f t="shared" si="39"/>
        <v>329232415.73981243</v>
      </c>
      <c r="H338" s="9"/>
      <c r="I338" s="9"/>
      <c r="J338" s="9"/>
      <c r="K338" s="9"/>
      <c r="M338">
        <v>290</v>
      </c>
      <c r="N338">
        <f t="shared" si="40"/>
        <v>16250</v>
      </c>
      <c r="O338" s="9">
        <f t="shared" si="41"/>
        <v>16316961.996056911</v>
      </c>
      <c r="Q338">
        <v>290</v>
      </c>
      <c r="R338">
        <f t="shared" si="36"/>
        <v>35400</v>
      </c>
      <c r="S338" s="9">
        <f t="shared" si="37"/>
        <v>2195860.0174875525</v>
      </c>
    </row>
    <row r="339" spans="4:19">
      <c r="D339" s="9"/>
      <c r="E339">
        <v>5800</v>
      </c>
      <c r="F339">
        <f t="shared" si="38"/>
        <v>25750</v>
      </c>
      <c r="G339" s="9">
        <f t="shared" si="39"/>
        <v>326713853.04112363</v>
      </c>
      <c r="H339" s="9"/>
      <c r="I339" s="9"/>
      <c r="J339" s="9"/>
      <c r="K339" s="9"/>
      <c r="M339">
        <v>290</v>
      </c>
      <c r="N339">
        <f t="shared" si="40"/>
        <v>16300</v>
      </c>
      <c r="O339" s="9">
        <f t="shared" si="41"/>
        <v>16227145.874607274</v>
      </c>
      <c r="Q339">
        <v>290</v>
      </c>
      <c r="R339">
        <f t="shared" si="36"/>
        <v>35500</v>
      </c>
      <c r="S339" s="9">
        <f t="shared" si="37"/>
        <v>2176490.1354008974</v>
      </c>
    </row>
    <row r="340" spans="4:19">
      <c r="D340" s="9"/>
      <c r="E340">
        <v>5800</v>
      </c>
      <c r="F340">
        <f t="shared" si="38"/>
        <v>25800</v>
      </c>
      <c r="G340" s="9">
        <f t="shared" si="39"/>
        <v>324219325.80456877</v>
      </c>
      <c r="H340" s="9"/>
      <c r="I340" s="9"/>
      <c r="J340" s="9"/>
      <c r="K340" s="9"/>
      <c r="M340">
        <v>290</v>
      </c>
      <c r="N340">
        <f t="shared" si="40"/>
        <v>16350</v>
      </c>
      <c r="O340" s="9">
        <f t="shared" si="41"/>
        <v>16137685.605277844</v>
      </c>
      <c r="Q340">
        <v>290</v>
      </c>
      <c r="R340">
        <f t="shared" si="36"/>
        <v>35600</v>
      </c>
      <c r="S340" s="9">
        <f t="shared" si="37"/>
        <v>2157327.6880701366</v>
      </c>
    </row>
    <row r="341" spans="4:19">
      <c r="D341" s="9"/>
      <c r="E341">
        <v>5800</v>
      </c>
      <c r="F341">
        <f t="shared" si="38"/>
        <v>25850</v>
      </c>
      <c r="G341" s="9">
        <f t="shared" si="39"/>
        <v>321748559.32020032</v>
      </c>
      <c r="H341" s="9"/>
      <c r="I341" s="9"/>
      <c r="J341" s="9"/>
      <c r="K341" s="9"/>
      <c r="M341">
        <v>290</v>
      </c>
      <c r="N341">
        <f t="shared" si="40"/>
        <v>16400</v>
      </c>
      <c r="O341" s="9">
        <f t="shared" si="41"/>
        <v>16048584.390705884</v>
      </c>
      <c r="Q341">
        <v>290</v>
      </c>
      <c r="R341">
        <f t="shared" si="36"/>
        <v>35700</v>
      </c>
      <c r="S341" s="9">
        <f t="shared" si="37"/>
        <v>2138370.1070429455</v>
      </c>
    </row>
    <row r="342" spans="4:19">
      <c r="D342" s="9"/>
      <c r="E342">
        <v>5800</v>
      </c>
      <c r="F342">
        <f t="shared" si="38"/>
        <v>25900</v>
      </c>
      <c r="G342" s="9">
        <f t="shared" si="39"/>
        <v>319301282.53389484</v>
      </c>
      <c r="H342" s="9"/>
      <c r="I342" s="9"/>
      <c r="J342" s="9"/>
      <c r="K342" s="9"/>
      <c r="M342">
        <v>290</v>
      </c>
      <c r="N342">
        <f t="shared" si="40"/>
        <v>16450</v>
      </c>
      <c r="O342" s="9">
        <f t="shared" si="41"/>
        <v>15959845.286869029</v>
      </c>
      <c r="Q342">
        <v>290</v>
      </c>
      <c r="R342">
        <f t="shared" si="36"/>
        <v>35800</v>
      </c>
      <c r="S342" s="9">
        <f t="shared" si="37"/>
        <v>2119614.8591461466</v>
      </c>
    </row>
    <row r="343" spans="4:19">
      <c r="D343" s="9"/>
      <c r="E343">
        <v>5800</v>
      </c>
      <c r="F343">
        <f t="shared" si="38"/>
        <v>25950</v>
      </c>
      <c r="G343" s="9">
        <f t="shared" si="39"/>
        <v>316877227.9918623</v>
      </c>
      <c r="H343" s="9"/>
      <c r="I343" s="9"/>
      <c r="J343" s="9"/>
      <c r="K343" s="9"/>
      <c r="M343">
        <v>290</v>
      </c>
      <c r="N343">
        <f t="shared" si="40"/>
        <v>16500</v>
      </c>
      <c r="O343" s="9">
        <f t="shared" si="41"/>
        <v>15871471.206641506</v>
      </c>
      <c r="Q343">
        <v>290</v>
      </c>
      <c r="R343">
        <f t="shared" si="36"/>
        <v>35900</v>
      </c>
      <c r="S343" s="9">
        <f t="shared" si="37"/>
        <v>2101059.4459719043</v>
      </c>
    </row>
    <row r="344" spans="4:19">
      <c r="D344" s="9"/>
      <c r="E344">
        <v>5800</v>
      </c>
      <c r="F344">
        <f t="shared" si="38"/>
        <v>26000</v>
      </c>
      <c r="G344" s="9">
        <f t="shared" si="39"/>
        <v>314476131.78610003</v>
      </c>
      <c r="H344" s="9"/>
      <c r="I344" s="9"/>
      <c r="J344" s="9"/>
      <c r="K344" s="9"/>
      <c r="M344">
        <v>290</v>
      </c>
      <c r="N344">
        <f t="shared" si="40"/>
        <v>16550</v>
      </c>
      <c r="O344" s="9">
        <f t="shared" si="41"/>
        <v>15783464.92328036</v>
      </c>
      <c r="Q344">
        <v>290</v>
      </c>
      <c r="R344">
        <f t="shared" si="36"/>
        <v>36000</v>
      </c>
      <c r="S344" s="9">
        <f t="shared" si="37"/>
        <v>2082701.4033713362</v>
      </c>
    </row>
    <row r="345" spans="4:19">
      <c r="D345" s="9"/>
      <c r="E345">
        <v>5800</v>
      </c>
      <c r="F345">
        <f t="shared" si="38"/>
        <v>26050</v>
      </c>
      <c r="G345" s="9">
        <f t="shared" si="39"/>
        <v>312097733.50077367</v>
      </c>
      <c r="H345" s="9"/>
      <c r="I345" s="9"/>
      <c r="J345" s="9"/>
      <c r="K345" s="9"/>
      <c r="M345">
        <v>290</v>
      </c>
      <c r="N345">
        <f t="shared" si="40"/>
        <v>16600</v>
      </c>
      <c r="O345" s="9">
        <f t="shared" si="41"/>
        <v>15695829.073842859</v>
      </c>
      <c r="Q345">
        <v>290</v>
      </c>
      <c r="R345">
        <f t="shared" si="36"/>
        <v>36100</v>
      </c>
      <c r="S345" s="9">
        <f t="shared" si="37"/>
        <v>2064538.3009554113</v>
      </c>
    </row>
    <row r="346" spans="4:19">
      <c r="D346" s="9"/>
      <c r="E346">
        <v>5800</v>
      </c>
      <c r="F346">
        <f t="shared" si="38"/>
        <v>26100</v>
      </c>
      <c r="G346" s="9">
        <f t="shared" si="39"/>
        <v>309741776.15950894</v>
      </c>
      <c r="H346" s="9"/>
      <c r="I346" s="9"/>
      <c r="J346" s="9"/>
      <c r="K346" s="9"/>
      <c r="M346">
        <v>290</v>
      </c>
      <c r="N346">
        <f t="shared" si="40"/>
        <v>16650</v>
      </c>
      <c r="O346" s="9">
        <f t="shared" si="41"/>
        <v>15608566.162535843</v>
      </c>
      <c r="Q346">
        <v>290</v>
      </c>
      <c r="R346">
        <f t="shared" si="36"/>
        <v>36200</v>
      </c>
      <c r="S346" s="9">
        <f t="shared" si="37"/>
        <v>2046567.7416030853</v>
      </c>
    </row>
    <row r="347" spans="4:19">
      <c r="D347" s="9"/>
      <c r="E347">
        <v>5800</v>
      </c>
      <c r="F347">
        <f t="shared" si="38"/>
        <v>26150</v>
      </c>
      <c r="G347" s="9">
        <f t="shared" si="39"/>
        <v>307408006.17357552</v>
      </c>
      <c r="H347" s="9"/>
      <c r="I347" s="9"/>
      <c r="J347" s="9"/>
      <c r="K347" s="9"/>
      <c r="M347">
        <v>290</v>
      </c>
      <c r="N347">
        <f t="shared" si="40"/>
        <v>16700</v>
      </c>
      <c r="O347" s="9">
        <f t="shared" si="41"/>
        <v>15521678.563998366</v>
      </c>
      <c r="Q347">
        <v>290</v>
      </c>
      <c r="R347">
        <f t="shared" si="36"/>
        <v>36300</v>
      </c>
      <c r="S347" s="9">
        <f t="shared" si="37"/>
        <v>2028787.3609765409</v>
      </c>
    </row>
    <row r="348" spans="4:19">
      <c r="D348" s="9"/>
      <c r="E348">
        <v>5800</v>
      </c>
      <c r="F348">
        <f t="shared" si="38"/>
        <v>26200</v>
      </c>
      <c r="G348" s="9">
        <f t="shared" si="39"/>
        <v>305096173.29095095</v>
      </c>
      <c r="H348" s="9"/>
      <c r="I348" s="9"/>
      <c r="J348" s="9"/>
      <c r="K348" s="9"/>
      <c r="M348">
        <v>290</v>
      </c>
      <c r="N348">
        <f t="shared" si="40"/>
        <v>16750</v>
      </c>
      <c r="O348" s="9">
        <f t="shared" si="41"/>
        <v>15435168.526518397</v>
      </c>
      <c r="Q348">
        <v>290</v>
      </c>
      <c r="R348">
        <f t="shared" si="36"/>
        <v>36400</v>
      </c>
      <c r="S348" s="9">
        <f t="shared" si="37"/>
        <v>2011194.8270435</v>
      </c>
    </row>
    <row r="349" spans="4:19">
      <c r="D349" s="9"/>
      <c r="E349">
        <v>5800</v>
      </c>
      <c r="F349">
        <f t="shared" si="38"/>
        <v>26250</v>
      </c>
      <c r="G349" s="9">
        <f t="shared" si="39"/>
        <v>302806030.54623985</v>
      </c>
      <c r="H349" s="9"/>
      <c r="I349" s="9"/>
      <c r="J349" s="9"/>
      <c r="K349" s="9"/>
      <c r="M349">
        <v>290</v>
      </c>
      <c r="N349">
        <f t="shared" si="40"/>
        <v>16800</v>
      </c>
      <c r="O349" s="9">
        <f t="shared" si="41"/>
        <v>15349038.175184716</v>
      </c>
      <c r="Q349">
        <v>290</v>
      </c>
      <c r="R349">
        <f t="shared" si="36"/>
        <v>36500</v>
      </c>
      <c r="S349" s="9">
        <f t="shared" si="37"/>
        <v>1993787.8396064716</v>
      </c>
    </row>
    <row r="350" spans="4:19">
      <c r="D350" s="9"/>
      <c r="E350">
        <v>5800</v>
      </c>
      <c r="F350">
        <f t="shared" si="38"/>
        <v>26300</v>
      </c>
      <c r="G350" s="9">
        <f t="shared" si="39"/>
        <v>300537334.21144021</v>
      </c>
      <c r="H350" s="9"/>
      <c r="I350" s="9"/>
      <c r="J350" s="9"/>
      <c r="K350" s="9"/>
      <c r="M350">
        <v>290</v>
      </c>
      <c r="N350">
        <f t="shared" si="40"/>
        <v>16850</v>
      </c>
      <c r="O350" s="9">
        <f t="shared" si="41"/>
        <v>15263289.514975</v>
      </c>
      <c r="Q350">
        <v>290</v>
      </c>
      <c r="R350">
        <f t="shared" si="36"/>
        <v>36600</v>
      </c>
      <c r="S350" s="9">
        <f t="shared" si="37"/>
        <v>1976564.1298388776</v>
      </c>
    </row>
    <row r="351" spans="4:19">
      <c r="D351" s="9"/>
      <c r="E351">
        <v>5800</v>
      </c>
      <c r="F351">
        <f t="shared" si="38"/>
        <v>26350</v>
      </c>
      <c r="G351" s="9">
        <f t="shared" si="39"/>
        <v>298289843.74753666</v>
      </c>
      <c r="H351" s="9"/>
      <c r="I351" s="9"/>
      <c r="J351" s="9"/>
      <c r="K351" s="9"/>
      <c r="M351">
        <v>290</v>
      </c>
      <c r="N351">
        <f t="shared" si="40"/>
        <v>16900</v>
      </c>
      <c r="O351" s="9">
        <f t="shared" si="41"/>
        <v>15177924.433781169</v>
      </c>
      <c r="Q351">
        <v>290</v>
      </c>
      <c r="R351">
        <f t="shared" si="36"/>
        <v>36700</v>
      </c>
      <c r="S351" s="9">
        <f t="shared" si="37"/>
        <v>1959521.4598279656</v>
      </c>
    </row>
    <row r="352" spans="4:19">
      <c r="D352" s="9"/>
      <c r="E352">
        <v>5800</v>
      </c>
      <c r="F352">
        <f t="shared" si="38"/>
        <v>26400</v>
      </c>
      <c r="G352" s="9">
        <f t="shared" si="39"/>
        <v>296063321.75690639</v>
      </c>
      <c r="H352" s="9"/>
      <c r="I352" s="9"/>
      <c r="J352" s="9"/>
      <c r="K352" s="9"/>
      <c r="M352">
        <v>290</v>
      </c>
      <c r="N352">
        <f t="shared" si="40"/>
        <v>16950</v>
      </c>
      <c r="O352" s="9">
        <f t="shared" si="41"/>
        <v>15092944.705372864</v>
      </c>
      <c r="Q352">
        <v>290</v>
      </c>
      <c r="R352">
        <f t="shared" si="36"/>
        <v>36800</v>
      </c>
      <c r="S352" s="9">
        <f t="shared" si="37"/>
        <v>1942657.6221244175</v>
      </c>
    </row>
    <row r="353" spans="4:19">
      <c r="D353" s="9"/>
      <c r="E353">
        <v>5800</v>
      </c>
      <c r="F353">
        <f t="shared" si="38"/>
        <v>26450</v>
      </c>
      <c r="G353" s="9">
        <f t="shared" si="39"/>
        <v>293857533.93652356</v>
      </c>
      <c r="H353" s="9"/>
      <c r="I353" s="9"/>
      <c r="J353" s="9"/>
      <c r="K353" s="9"/>
      <c r="M353">
        <v>290</v>
      </c>
      <c r="N353">
        <f t="shared" si="40"/>
        <v>17000</v>
      </c>
      <c r="O353" s="9">
        <f t="shared" si="41"/>
        <v>15008351.992300183</v>
      </c>
      <c r="Q353">
        <v>290</v>
      </c>
      <c r="R353">
        <f t="shared" si="36"/>
        <v>36900</v>
      </c>
      <c r="S353" s="9">
        <f t="shared" si="37"/>
        <v>1925970.4392985655</v>
      </c>
    </row>
    <row r="354" spans="4:19">
      <c r="D354" s="9"/>
      <c r="E354">
        <v>5800</v>
      </c>
      <c r="F354">
        <f t="shared" si="38"/>
        <v>26500</v>
      </c>
      <c r="G354" s="9">
        <f t="shared" si="39"/>
        <v>291672249.03194618</v>
      </c>
      <c r="H354" s="9"/>
      <c r="I354" s="9"/>
      <c r="J354" s="9"/>
      <c r="K354" s="9"/>
      <c r="M354">
        <v>290</v>
      </c>
      <c r="N354">
        <f t="shared" si="40"/>
        <v>17050</v>
      </c>
      <c r="O354" s="9">
        <f t="shared" si="41"/>
        <v>14924147.848736638</v>
      </c>
      <c r="Q354">
        <v>290</v>
      </c>
      <c r="R354">
        <f t="shared" si="36"/>
        <v>37000</v>
      </c>
      <c r="S354" s="9">
        <f t="shared" si="37"/>
        <v>1909457.7635031433</v>
      </c>
    </row>
    <row r="355" spans="4:19">
      <c r="D355" s="9"/>
      <c r="E355">
        <v>5800</v>
      </c>
      <c r="F355">
        <f t="shared" si="38"/>
        <v>26550</v>
      </c>
      <c r="G355" s="9">
        <f t="shared" si="39"/>
        <v>289507238.79206735</v>
      </c>
      <c r="H355" s="9"/>
      <c r="I355" s="9"/>
      <c r="J355" s="9"/>
      <c r="K355" s="9"/>
      <c r="M355">
        <v>290</v>
      </c>
      <c r="N355">
        <f t="shared" si="40"/>
        <v>17100</v>
      </c>
      <c r="O355" s="9">
        <f t="shared" si="41"/>
        <v>14840333.723263307</v>
      </c>
      <c r="Q355">
        <v>290</v>
      </c>
      <c r="R355">
        <f t="shared" si="36"/>
        <v>37100</v>
      </c>
      <c r="S355" s="9">
        <f t="shared" si="37"/>
        <v>1893117.4760424728</v>
      </c>
    </row>
    <row r="356" spans="4:19">
      <c r="D356" s="9"/>
      <c r="E356">
        <v>5800</v>
      </c>
      <c r="F356">
        <f t="shared" si="38"/>
        <v>26600</v>
      </c>
      <c r="G356" s="9">
        <f t="shared" si="39"/>
        <v>287362277.92463022</v>
      </c>
      <c r="H356" s="9"/>
      <c r="I356" s="9"/>
      <c r="J356" s="9"/>
      <c r="K356" s="9"/>
      <c r="M356">
        <v>290</v>
      </c>
      <c r="N356">
        <f t="shared" si="40"/>
        <v>17150</v>
      </c>
      <c r="O356" s="9">
        <f t="shared" si="41"/>
        <v>14756910.961595148</v>
      </c>
      <c r="Q356">
        <v>290</v>
      </c>
      <c r="R356">
        <f t="shared" si="36"/>
        <v>37200</v>
      </c>
      <c r="S356" s="9">
        <f t="shared" si="37"/>
        <v>1876947.4869480105</v>
      </c>
    </row>
    <row r="357" spans="4:19">
      <c r="D357" s="9"/>
      <c r="E357">
        <v>5800</v>
      </c>
      <c r="F357">
        <f t="shared" si="38"/>
        <v>26650</v>
      </c>
      <c r="G357" s="9">
        <f t="shared" si="39"/>
        <v>285237144.05246991</v>
      </c>
      <c r="H357" s="9"/>
      <c r="I357" s="9"/>
      <c r="J357" s="9"/>
      <c r="K357" s="9"/>
      <c r="M357">
        <v>290</v>
      </c>
      <c r="N357">
        <f t="shared" si="40"/>
        <v>17200</v>
      </c>
      <c r="O357" s="9">
        <f t="shared" si="41"/>
        <v>14673880.809250494</v>
      </c>
      <c r="Q357">
        <v>290</v>
      </c>
      <c r="R357">
        <f t="shared" si="36"/>
        <v>37300</v>
      </c>
      <c r="S357" s="9">
        <f t="shared" si="37"/>
        <v>1860945.7345601674</v>
      </c>
    </row>
    <row r="358" spans="4:19">
      <c r="D358" s="9"/>
      <c r="E358">
        <v>5800</v>
      </c>
      <c r="F358">
        <f t="shared" si="38"/>
        <v>26700</v>
      </c>
      <c r="G358" s="9">
        <f t="shared" si="39"/>
        <v>283131617.67049313</v>
      </c>
      <c r="H358" s="9"/>
      <c r="I358" s="9"/>
      <c r="J358" s="9"/>
      <c r="K358" s="9"/>
      <c r="M358">
        <v>290</v>
      </c>
      <c r="N358">
        <f t="shared" si="40"/>
        <v>17250</v>
      </c>
      <c r="O358" s="9">
        <f t="shared" si="41"/>
        <v>14591244.414164655</v>
      </c>
      <c r="Q358">
        <v>290</v>
      </c>
      <c r="R358">
        <f t="shared" ref="R358:R421" si="42">+R357+100</f>
        <v>37400</v>
      </c>
      <c r="S358" s="9">
        <f t="shared" ref="S358:S421" si="43">(2*3.14*6.626*9/(R358^5)*10^27)/(EXP((6.626*3)/(1.38*Q358*R358)*10^6)-1)</f>
        <v>1845110.1851163206</v>
      </c>
    </row>
    <row r="359" spans="4:19">
      <c r="D359" s="9"/>
      <c r="E359">
        <v>5800</v>
      </c>
      <c r="F359">
        <f t="shared" si="38"/>
        <v>26750</v>
      </c>
      <c r="G359" s="9">
        <f t="shared" si="39"/>
        <v>281045482.10336494</v>
      </c>
      <c r="H359" s="9"/>
      <c r="I359" s="9"/>
      <c r="J359" s="9"/>
      <c r="K359" s="9"/>
      <c r="M359">
        <v>290</v>
      </c>
      <c r="N359">
        <f t="shared" si="40"/>
        <v>17300</v>
      </c>
      <c r="O359" s="9">
        <f t="shared" si="41"/>
        <v>14509002.829248635</v>
      </c>
      <c r="Q359">
        <v>290</v>
      </c>
      <c r="R359">
        <f t="shared" si="42"/>
        <v>37500</v>
      </c>
      <c r="S359" s="9">
        <f t="shared" si="43"/>
        <v>1829438.8323449239</v>
      </c>
    </row>
    <row r="360" spans="4:19">
      <c r="D360" s="9"/>
      <c r="E360">
        <v>5800</v>
      </c>
      <c r="F360">
        <f t="shared" si="38"/>
        <v>26800</v>
      </c>
      <c r="G360" s="9">
        <f t="shared" si="39"/>
        <v>278978523.46389705</v>
      </c>
      <c r="H360" s="9"/>
      <c r="I360" s="9"/>
      <c r="J360" s="9"/>
      <c r="K360" s="9"/>
      <c r="M360">
        <v>290</v>
      </c>
      <c r="N360">
        <f t="shared" si="40"/>
        <v>17350</v>
      </c>
      <c r="O360" s="9">
        <f t="shared" si="41"/>
        <v>14427157.014893813</v>
      </c>
      <c r="Q360">
        <v>290</v>
      </c>
      <c r="R360">
        <f t="shared" si="42"/>
        <v>37600</v>
      </c>
      <c r="S360" s="9">
        <f t="shared" si="43"/>
        <v>1813929.6970656549</v>
      </c>
    </row>
    <row r="361" spans="4:19">
      <c r="D361" s="9"/>
      <c r="E361">
        <v>5800</v>
      </c>
      <c r="F361">
        <f t="shared" si="38"/>
        <v>26850</v>
      </c>
      <c r="G361" s="9">
        <f t="shared" si="39"/>
        <v>276930530.61212236</v>
      </c>
      <c r="H361" s="9"/>
      <c r="I361" s="9"/>
      <c r="J361" s="9"/>
      <c r="K361" s="9"/>
      <c r="M361">
        <v>290</v>
      </c>
      <c r="N361">
        <f t="shared" si="40"/>
        <v>17400</v>
      </c>
      <c r="O361" s="9">
        <f t="shared" si="41"/>
        <v>14345707.84142364</v>
      </c>
      <c r="Q361">
        <v>290</v>
      </c>
      <c r="R361">
        <f t="shared" si="42"/>
        <v>37700</v>
      </c>
      <c r="S361" s="9">
        <f t="shared" si="43"/>
        <v>1798580.8267954914</v>
      </c>
    </row>
    <row r="362" spans="4:19">
      <c r="D362" s="9"/>
      <c r="E362">
        <v>5800</v>
      </c>
      <c r="F362">
        <f t="shared" si="38"/>
        <v>26900</v>
      </c>
      <c r="G362" s="9">
        <f t="shared" si="39"/>
        <v>274901295.11504579</v>
      </c>
      <c r="H362" s="9"/>
      <c r="I362" s="9"/>
      <c r="J362" s="9"/>
      <c r="K362" s="9"/>
      <c r="M362">
        <v>290</v>
      </c>
      <c r="N362">
        <f t="shared" si="40"/>
        <v>17450</v>
      </c>
      <c r="O362" s="9">
        <f t="shared" si="41"/>
        <v>14264656.091493255</v>
      </c>
      <c r="Q362">
        <v>290</v>
      </c>
      <c r="R362">
        <f t="shared" si="42"/>
        <v>37800</v>
      </c>
      <c r="S362" s="9">
        <f t="shared" si="43"/>
        <v>1783390.2953606662</v>
      </c>
    </row>
    <row r="363" spans="4:19">
      <c r="D363" s="9"/>
      <c r="E363">
        <v>5800</v>
      </c>
      <c r="F363">
        <f t="shared" si="38"/>
        <v>26950</v>
      </c>
      <c r="G363" s="9">
        <f t="shared" si="39"/>
        <v>272890611.20705408</v>
      </c>
      <c r="H363" s="9"/>
      <c r="I363" s="9"/>
      <c r="J363" s="9"/>
      <c r="K363" s="9"/>
      <c r="M363">
        <v>290</v>
      </c>
      <c r="N363">
        <f t="shared" si="40"/>
        <v>17500</v>
      </c>
      <c r="O363" s="9">
        <f t="shared" si="41"/>
        <v>14184002.462437846</v>
      </c>
      <c r="Q363">
        <v>290</v>
      </c>
      <c r="R363">
        <f t="shared" si="42"/>
        <v>37900</v>
      </c>
      <c r="S363" s="9">
        <f t="shared" si="43"/>
        <v>1768356.2025143809</v>
      </c>
    </row>
    <row r="364" spans="4:19">
      <c r="D364" s="9"/>
      <c r="E364">
        <v>5800</v>
      </c>
      <c r="F364">
        <f t="shared" si="38"/>
        <v>27000</v>
      </c>
      <c r="G364" s="9">
        <f t="shared" si="39"/>
        <v>270898275.75098079</v>
      </c>
      <c r="H364" s="9"/>
      <c r="I364" s="9"/>
      <c r="J364" s="9"/>
      <c r="K364" s="9"/>
      <c r="M364">
        <v>290</v>
      </c>
      <c r="N364">
        <f t="shared" si="40"/>
        <v>17550</v>
      </c>
      <c r="O364" s="9">
        <f t="shared" si="41"/>
        <v>14103747.568570824</v>
      </c>
      <c r="Q364">
        <v>290</v>
      </c>
      <c r="R364">
        <f t="shared" si="42"/>
        <v>38000</v>
      </c>
      <c r="S364" s="9">
        <f t="shared" si="43"/>
        <v>1753476.6735602415</v>
      </c>
    </row>
    <row r="365" spans="4:19">
      <c r="D365" s="9"/>
      <c r="E365">
        <v>5800</v>
      </c>
      <c r="F365">
        <f t="shared" si="38"/>
        <v>27050</v>
      </c>
      <c r="G365" s="9">
        <f t="shared" si="39"/>
        <v>268924088.19980389</v>
      </c>
      <c r="H365" s="9"/>
      <c r="I365" s="9"/>
      <c r="J365" s="9"/>
      <c r="K365" s="9"/>
      <c r="M365">
        <v>290</v>
      </c>
      <c r="N365">
        <f t="shared" si="40"/>
        <v>17600</v>
      </c>
      <c r="O365" s="9">
        <f t="shared" si="41"/>
        <v>14023891.94343257</v>
      </c>
      <c r="Q365">
        <v>290</v>
      </c>
      <c r="R365">
        <f t="shared" si="42"/>
        <v>38100</v>
      </c>
      <c r="S365" s="9">
        <f t="shared" si="43"/>
        <v>1738749.8589813046</v>
      </c>
    </row>
    <row r="366" spans="4:19">
      <c r="D366" s="9"/>
      <c r="E366">
        <v>5800</v>
      </c>
      <c r="F366">
        <f t="shared" si="38"/>
        <v>27100</v>
      </c>
      <c r="G366" s="9">
        <f t="shared" si="39"/>
        <v>266967850.55897352</v>
      </c>
      <c r="H366" s="9"/>
      <c r="I366" s="9"/>
      <c r="J366" s="9"/>
      <c r="K366" s="9"/>
      <c r="M366">
        <v>290</v>
      </c>
      <c r="N366">
        <f t="shared" si="40"/>
        <v>17650</v>
      </c>
      <c r="O366" s="9">
        <f t="shared" si="41"/>
        <v>13944436.041990746</v>
      </c>
      <c r="Q366">
        <v>290</v>
      </c>
      <c r="R366">
        <f t="shared" si="42"/>
        <v>38200</v>
      </c>
      <c r="S366" s="9">
        <f t="shared" si="43"/>
        <v>1724173.934074667</v>
      </c>
    </row>
    <row r="367" spans="4:19">
      <c r="D367" s="9"/>
      <c r="E367">
        <v>5800</v>
      </c>
      <c r="F367">
        <f t="shared" si="38"/>
        <v>27150</v>
      </c>
      <c r="G367" s="9">
        <f t="shared" si="39"/>
        <v>265029367.34935513</v>
      </c>
      <c r="H367" s="9"/>
      <c r="I367" s="9"/>
      <c r="J367" s="9"/>
      <c r="K367" s="9"/>
      <c r="M367">
        <v>290</v>
      </c>
      <c r="N367">
        <f t="shared" si="40"/>
        <v>17700</v>
      </c>
      <c r="O367" s="9">
        <f t="shared" si="41"/>
        <v>13865380.242792962</v>
      </c>
      <c r="Q367">
        <v>290</v>
      </c>
      <c r="R367">
        <f t="shared" si="42"/>
        <v>38300</v>
      </c>
      <c r="S367" s="9">
        <f t="shared" si="43"/>
        <v>1709747.0985915272</v>
      </c>
    </row>
    <row r="368" spans="4:19">
      <c r="D368" s="9"/>
      <c r="E368">
        <v>5800</v>
      </c>
      <c r="F368">
        <f t="shared" si="38"/>
        <v>27200</v>
      </c>
      <c r="G368" s="9">
        <f t="shared" si="39"/>
        <v>263108445.57077363</v>
      </c>
      <c r="H368" s="9"/>
      <c r="I368" s="9"/>
      <c r="J368" s="9"/>
      <c r="K368" s="9"/>
      <c r="M368">
        <v>290</v>
      </c>
      <c r="N368">
        <f t="shared" si="40"/>
        <v>17750</v>
      </c>
      <c r="O368" s="9">
        <f t="shared" si="41"/>
        <v>13786724.850072738</v>
      </c>
      <c r="Q368">
        <v>290</v>
      </c>
      <c r="R368">
        <f t="shared" si="42"/>
        <v>38400</v>
      </c>
      <c r="S368" s="9">
        <f t="shared" si="43"/>
        <v>1695467.5763826293</v>
      </c>
    </row>
    <row r="369" spans="4:19">
      <c r="D369" s="9"/>
      <c r="E369">
        <v>5800</v>
      </c>
      <c r="F369">
        <f t="shared" si="38"/>
        <v>27250</v>
      </c>
      <c r="G369" s="9">
        <f t="shared" si="39"/>
        <v>261204894.66615433</v>
      </c>
      <c r="H369" s="9"/>
      <c r="I369" s="9"/>
      <c r="J369" s="9"/>
      <c r="K369" s="9"/>
      <c r="M369">
        <v>290</v>
      </c>
      <c r="N369">
        <f t="shared" si="40"/>
        <v>17800</v>
      </c>
      <c r="O369" s="9">
        <f t="shared" si="41"/>
        <v>13708470.095809642</v>
      </c>
      <c r="Q369">
        <v>290</v>
      </c>
      <c r="R369">
        <f t="shared" si="42"/>
        <v>38500</v>
      </c>
      <c r="S369" s="9">
        <f t="shared" si="43"/>
        <v>1681333.6150490227</v>
      </c>
    </row>
    <row r="370" spans="4:19">
      <c r="D370" s="9"/>
      <c r="E370">
        <v>5800</v>
      </c>
      <c r="F370">
        <f t="shared" si="38"/>
        <v>27300</v>
      </c>
      <c r="G370" s="9">
        <f t="shared" si="39"/>
        <v>259318526.48624504</v>
      </c>
      <c r="H370" s="9"/>
      <c r="I370" s="9"/>
      <c r="J370" s="9"/>
      <c r="K370" s="9"/>
      <c r="M370">
        <v>290</v>
      </c>
      <c r="N370">
        <f t="shared" si="40"/>
        <v>17850</v>
      </c>
      <c r="O370" s="9">
        <f t="shared" si="41"/>
        <v>13630616.141744277</v>
      </c>
      <c r="Q370">
        <v>290</v>
      </c>
      <c r="R370">
        <f t="shared" si="42"/>
        <v>38600</v>
      </c>
      <c r="S370" s="9">
        <f t="shared" si="43"/>
        <v>1667343.485598057</v>
      </c>
    </row>
    <row r="371" spans="4:19">
      <c r="D371" s="9"/>
      <c r="E371">
        <v>5800</v>
      </c>
      <c r="F371">
        <f t="shared" si="38"/>
        <v>27350</v>
      </c>
      <c r="G371" s="9">
        <f t="shared" si="39"/>
        <v>257449155.25490981</v>
      </c>
      <c r="H371" s="9"/>
      <c r="I371" s="9"/>
      <c r="J371" s="9"/>
      <c r="K371" s="9"/>
      <c r="M371">
        <v>290</v>
      </c>
      <c r="N371">
        <f t="shared" si="40"/>
        <v>17900</v>
      </c>
      <c r="O371" s="9">
        <f t="shared" si="41"/>
        <v>13553163.081349269</v>
      </c>
      <c r="Q371">
        <v>290</v>
      </c>
      <c r="R371">
        <f t="shared" si="42"/>
        <v>38700</v>
      </c>
      <c r="S371" s="9">
        <f t="shared" si="43"/>
        <v>1653495.4821045401</v>
      </c>
    </row>
    <row r="372" spans="4:19">
      <c r="D372" s="9"/>
      <c r="E372">
        <v>5800</v>
      </c>
      <c r="F372">
        <f t="shared" si="38"/>
        <v>27400</v>
      </c>
      <c r="G372" s="9">
        <f t="shared" si="39"/>
        <v>255596597.53498462</v>
      </c>
      <c r="H372" s="9"/>
      <c r="I372" s="9"/>
      <c r="J372" s="9"/>
      <c r="K372" s="9"/>
      <c r="M372">
        <v>290</v>
      </c>
      <c r="N372">
        <f t="shared" si="40"/>
        <v>17950</v>
      </c>
      <c r="O372" s="9">
        <f t="shared" si="41"/>
        <v>13476110.941756699</v>
      </c>
      <c r="Q372">
        <v>290</v>
      </c>
      <c r="R372">
        <f t="shared" si="42"/>
        <v>38800</v>
      </c>
      <c r="S372" s="9">
        <f t="shared" si="43"/>
        <v>1639787.9213769822</v>
      </c>
    </row>
    <row r="373" spans="4:19">
      <c r="D373" s="9"/>
      <c r="E373">
        <v>5800</v>
      </c>
      <c r="F373">
        <f t="shared" si="38"/>
        <v>27450</v>
      </c>
      <c r="G373" s="9">
        <f t="shared" si="39"/>
        <v>253760672.19468379</v>
      </c>
      <c r="H373" s="9"/>
      <c r="I373" s="9"/>
      <c r="J373" s="9"/>
      <c r="K373" s="9"/>
      <c r="M373">
        <v>290</v>
      </c>
      <c r="N373">
        <f t="shared" si="40"/>
        <v>18000</v>
      </c>
      <c r="O373" s="9">
        <f t="shared" si="41"/>
        <v>13399459.685643146</v>
      </c>
      <c r="Q373">
        <v>290</v>
      </c>
      <c r="R373">
        <f t="shared" si="42"/>
        <v>38900</v>
      </c>
      <c r="S373" s="9">
        <f t="shared" si="43"/>
        <v>1626219.1426288569</v>
      </c>
    </row>
    <row r="374" spans="4:19">
      <c r="D374" s="9"/>
      <c r="E374">
        <v>5800</v>
      </c>
      <c r="F374">
        <f t="shared" si="38"/>
        <v>27500</v>
      </c>
      <c r="G374" s="9">
        <f t="shared" si="39"/>
        <v>251941200.37455082</v>
      </c>
      <c r="H374" s="9"/>
      <c r="I374" s="9"/>
      <c r="J374" s="9"/>
      <c r="K374" s="9"/>
      <c r="M374">
        <v>290</v>
      </c>
      <c r="N374">
        <f t="shared" si="40"/>
        <v>18050</v>
      </c>
      <c r="O374" s="9">
        <f t="shared" si="41"/>
        <v>13323209.213072879</v>
      </c>
      <c r="Q374">
        <v>290</v>
      </c>
      <c r="R374">
        <f t="shared" si="42"/>
        <v>39000</v>
      </c>
      <c r="S374" s="9">
        <f t="shared" si="43"/>
        <v>1612787.5071548028</v>
      </c>
    </row>
    <row r="375" spans="4:19">
      <c r="D375" s="9"/>
      <c r="E375">
        <v>5800</v>
      </c>
      <c r="F375">
        <f t="shared" si="38"/>
        <v>27550</v>
      </c>
      <c r="G375" s="9">
        <f t="shared" si="39"/>
        <v>250138005.45493969</v>
      </c>
      <c r="H375" s="9"/>
      <c r="I375" s="9"/>
      <c r="J375" s="9"/>
      <c r="K375" s="9"/>
      <c r="M375">
        <v>290</v>
      </c>
      <c r="N375">
        <f t="shared" si="40"/>
        <v>18100</v>
      </c>
      <c r="O375" s="9">
        <f t="shared" si="41"/>
        <v>13247359.363300223</v>
      </c>
      <c r="Q375">
        <v>290</v>
      </c>
      <c r="R375">
        <f t="shared" si="42"/>
        <v>39100</v>
      </c>
      <c r="S375" s="9">
        <f t="shared" si="43"/>
        <v>1599491.3980116977</v>
      </c>
    </row>
    <row r="376" spans="4:19">
      <c r="D376" s="9"/>
      <c r="E376">
        <v>5800</v>
      </c>
      <c r="F376">
        <f t="shared" si="38"/>
        <v>27600</v>
      </c>
      <c r="G376" s="9">
        <f t="shared" si="39"/>
        <v>248350913.02401692</v>
      </c>
      <c r="H376" s="9"/>
      <c r="I376" s="9"/>
      <c r="J376" s="9"/>
      <c r="K376" s="9"/>
      <c r="M376">
        <v>290</v>
      </c>
      <c r="N376">
        <f t="shared" si="40"/>
        <v>18150</v>
      </c>
      <c r="O376" s="9">
        <f t="shared" si="41"/>
        <v>13171909.916531572</v>
      </c>
      <c r="Q376">
        <v>290</v>
      </c>
      <c r="R376">
        <f t="shared" si="42"/>
        <v>39200</v>
      </c>
      <c r="S376" s="9">
        <f t="shared" si="43"/>
        <v>1586329.2197045288</v>
      </c>
    </row>
    <row r="377" spans="4:19">
      <c r="D377" s="9"/>
      <c r="E377">
        <v>5800</v>
      </c>
      <c r="F377">
        <f t="shared" si="38"/>
        <v>27650</v>
      </c>
      <c r="G377" s="9">
        <f t="shared" si="39"/>
        <v>246579750.84627885</v>
      </c>
      <c r="H377" s="9"/>
      <c r="I377" s="9"/>
      <c r="J377" s="9"/>
      <c r="K377" s="9"/>
      <c r="M377">
        <v>290</v>
      </c>
      <c r="N377">
        <f t="shared" si="40"/>
        <v>18200</v>
      </c>
      <c r="O377" s="9">
        <f t="shared" si="41"/>
        <v>13096860.595648237</v>
      </c>
      <c r="Q377">
        <v>290</v>
      </c>
      <c r="R377">
        <f t="shared" si="42"/>
        <v>39300</v>
      </c>
      <c r="S377" s="9">
        <f t="shared" si="43"/>
        <v>1573299.3978769982</v>
      </c>
    </row>
    <row r="378" spans="4:19">
      <c r="D378" s="9"/>
      <c r="E378">
        <v>5800</v>
      </c>
      <c r="F378">
        <f t="shared" ref="F378:F441" si="44">+F377+50</f>
        <v>27700</v>
      </c>
      <c r="G378" s="9">
        <f t="shared" ref="G378:G441" si="45">(2*3.14*6.626*9/(F378^5)*10^27)/(EXP((6.626*3)/(1.38*E378*F378)*10^6)-1)</f>
        <v>244824348.83157524</v>
      </c>
      <c r="H378" s="9"/>
      <c r="I378" s="9"/>
      <c r="J378" s="9"/>
      <c r="K378" s="9"/>
      <c r="M378">
        <v>290</v>
      </c>
      <c r="N378">
        <f t="shared" ref="N378:N441" si="46">+N377+50</f>
        <v>18250</v>
      </c>
      <c r="O378" s="9">
        <f t="shared" ref="O378:O441" si="47">(2*3.14*6.626*9/(N378^5)*10^27)/(EXP((6.626*3)/(1.38*M378*N378)*10^6)-1)</f>
        <v>13022211.067890467</v>
      </c>
      <c r="Q378">
        <v>290</v>
      </c>
      <c r="R378">
        <f t="shared" si="42"/>
        <v>39400</v>
      </c>
      <c r="S378" s="9">
        <f t="shared" si="43"/>
        <v>1560400.3790067814</v>
      </c>
    </row>
    <row r="379" spans="4:19">
      <c r="D379" s="9"/>
      <c r="E379">
        <v>5800</v>
      </c>
      <c r="F379">
        <f t="shared" si="44"/>
        <v>27750</v>
      </c>
      <c r="G379" s="9">
        <f t="shared" si="45"/>
        <v>243084539.00462237</v>
      </c>
      <c r="H379" s="9"/>
      <c r="I379" s="9"/>
      <c r="J379" s="9"/>
      <c r="K379" s="9"/>
      <c r="M379">
        <v>290</v>
      </c>
      <c r="N379">
        <f t="shared" si="46"/>
        <v>18300</v>
      </c>
      <c r="O379" s="9">
        <f t="shared" si="47"/>
        <v>12947960.946503639</v>
      </c>
      <c r="Q379">
        <v>290</v>
      </c>
      <c r="R379">
        <f t="shared" si="42"/>
        <v>39500</v>
      </c>
      <c r="S379" s="9">
        <f t="shared" si="43"/>
        <v>1547630.630105387</v>
      </c>
    </row>
    <row r="380" spans="4:19">
      <c r="D380" s="9"/>
      <c r="E380">
        <v>5800</v>
      </c>
      <c r="F380">
        <f t="shared" si="44"/>
        <v>27800</v>
      </c>
      <c r="G380" s="9">
        <f t="shared" si="45"/>
        <v>241360155.47500831</v>
      </c>
      <c r="H380" s="9"/>
      <c r="I380" s="9"/>
      <c r="J380" s="9"/>
      <c r="K380" s="9"/>
      <c r="M380">
        <v>290</v>
      </c>
      <c r="N380">
        <f t="shared" si="46"/>
        <v>18350</v>
      </c>
      <c r="O380" s="9">
        <f t="shared" si="47"/>
        <v>12874109.792347353</v>
      </c>
      <c r="Q380">
        <v>290</v>
      </c>
      <c r="R380">
        <f t="shared" si="42"/>
        <v>39600</v>
      </c>
      <c r="S380" s="9">
        <f t="shared" si="43"/>
        <v>1534988.6384225322</v>
      </c>
    </row>
    <row r="381" spans="4:19">
      <c r="D381" s="9"/>
      <c r="E381">
        <v>5800</v>
      </c>
      <c r="F381">
        <f t="shared" si="44"/>
        <v>27850</v>
      </c>
      <c r="G381" s="9">
        <f t="shared" si="45"/>
        <v>239651034.40767264</v>
      </c>
      <c r="H381" s="9"/>
      <c r="I381" s="9"/>
      <c r="J381" s="9"/>
      <c r="K381" s="9"/>
      <c r="M381">
        <v>290</v>
      </c>
      <c r="N381">
        <f t="shared" si="46"/>
        <v>18400</v>
      </c>
      <c r="O381" s="9">
        <f t="shared" si="47"/>
        <v>12800657.115468036</v>
      </c>
      <c r="Q381">
        <v>290</v>
      </c>
      <c r="R381">
        <f t="shared" si="42"/>
        <v>39700</v>
      </c>
      <c r="S381" s="9">
        <f t="shared" si="43"/>
        <v>1522472.9111549815</v>
      </c>
    </row>
    <row r="382" spans="4:19">
      <c r="D382" s="9"/>
      <c r="E382">
        <v>5800</v>
      </c>
      <c r="F382">
        <f t="shared" si="44"/>
        <v>27900</v>
      </c>
      <c r="G382" s="9">
        <f t="shared" si="45"/>
        <v>237957013.99385506</v>
      </c>
      <c r="H382" s="9"/>
      <c r="I382" s="9"/>
      <c r="J382" s="9"/>
      <c r="K382" s="9"/>
      <c r="M382">
        <v>290</v>
      </c>
      <c r="N382">
        <f t="shared" si="46"/>
        <v>18450</v>
      </c>
      <c r="O382" s="9">
        <f t="shared" si="47"/>
        <v>12727602.376635816</v>
      </c>
      <c r="Q382">
        <v>290</v>
      </c>
      <c r="R382">
        <f t="shared" si="42"/>
        <v>39800</v>
      </c>
      <c r="S382" s="9">
        <f t="shared" si="43"/>
        <v>1510081.9751597717</v>
      </c>
    </row>
    <row r="383" spans="4:19">
      <c r="D383" s="9"/>
      <c r="E383">
        <v>5800</v>
      </c>
      <c r="F383">
        <f t="shared" si="44"/>
        <v>27950</v>
      </c>
      <c r="G383" s="9">
        <f t="shared" si="45"/>
        <v>236277934.42250863</v>
      </c>
      <c r="H383" s="9"/>
      <c r="I383" s="9"/>
      <c r="J383" s="9"/>
      <c r="K383" s="9"/>
      <c r="M383">
        <v>290</v>
      </c>
      <c r="N383">
        <f t="shared" si="46"/>
        <v>18500</v>
      </c>
      <c r="O383" s="9">
        <f t="shared" si="47"/>
        <v>12654944.988846453</v>
      </c>
      <c r="Q383">
        <v>290</v>
      </c>
      <c r="R383">
        <f t="shared" si="42"/>
        <v>39900</v>
      </c>
      <c r="S383" s="9">
        <f t="shared" si="43"/>
        <v>1497814.376671772</v>
      </c>
    </row>
    <row r="384" spans="4:19">
      <c r="D384" s="9"/>
      <c r="E384">
        <v>5800</v>
      </c>
      <c r="F384">
        <f t="shared" si="44"/>
        <v>28000</v>
      </c>
      <c r="G384" s="9">
        <f t="shared" si="45"/>
        <v>234613637.85216221</v>
      </c>
      <c r="H384" s="9"/>
      <c r="I384" s="9"/>
      <c r="J384" s="9"/>
      <c r="K384" s="9"/>
      <c r="M384">
        <v>290</v>
      </c>
      <c r="N384">
        <f t="shared" si="46"/>
        <v>18550</v>
      </c>
      <c r="O384" s="9">
        <f t="shared" si="47"/>
        <v>12582684.318788901</v>
      </c>
      <c r="Q384">
        <v>290</v>
      </c>
      <c r="R384">
        <f t="shared" si="42"/>
        <v>40000</v>
      </c>
      <c r="S384" s="9">
        <f t="shared" si="43"/>
        <v>1485668.6810254932</v>
      </c>
    </row>
    <row r="385" spans="4:19">
      <c r="D385" s="9"/>
      <c r="E385">
        <v>5800</v>
      </c>
      <c r="F385">
        <f t="shared" si="44"/>
        <v>28050</v>
      </c>
      <c r="G385" s="9">
        <f t="shared" si="45"/>
        <v>232963968.38322875</v>
      </c>
      <c r="H385" s="9"/>
      <c r="I385" s="9"/>
      <c r="J385" s="9"/>
      <c r="K385" s="9"/>
      <c r="M385">
        <v>290</v>
      </c>
      <c r="N385">
        <f t="shared" si="46"/>
        <v>18600</v>
      </c>
      <c r="O385" s="9">
        <f t="shared" si="47"/>
        <v>12510819.688279234</v>
      </c>
      <c r="Q385">
        <v>290</v>
      </c>
      <c r="R385">
        <f t="shared" si="42"/>
        <v>40100</v>
      </c>
      <c r="S385" s="9">
        <f t="shared" si="43"/>
        <v>1473643.4723811098</v>
      </c>
    </row>
    <row r="386" spans="4:19">
      <c r="D386" s="9"/>
      <c r="E386">
        <v>5800</v>
      </c>
      <c r="F386">
        <f t="shared" si="44"/>
        <v>28100</v>
      </c>
      <c r="G386" s="9">
        <f t="shared" si="45"/>
        <v>231328772.03075334</v>
      </c>
      <c r="H386" s="9"/>
      <c r="I386" s="9"/>
      <c r="J386" s="9"/>
      <c r="K386" s="9"/>
      <c r="M386">
        <v>290</v>
      </c>
      <c r="N386">
        <f t="shared" si="46"/>
        <v>18650</v>
      </c>
      <c r="O386" s="9">
        <f t="shared" si="47"/>
        <v>12439350.375661634</v>
      </c>
      <c r="Q386">
        <v>290</v>
      </c>
      <c r="R386">
        <f t="shared" si="42"/>
        <v>40200</v>
      </c>
      <c r="S386" s="9">
        <f t="shared" si="43"/>
        <v>1461737.3534546026</v>
      </c>
    </row>
    <row r="387" spans="4:19">
      <c r="D387" s="9"/>
      <c r="E387">
        <v>5800</v>
      </c>
      <c r="F387">
        <f t="shared" si="44"/>
        <v>28150</v>
      </c>
      <c r="G387" s="9">
        <f t="shared" si="45"/>
        <v>229707896.69758856</v>
      </c>
      <c r="H387" s="9"/>
      <c r="I387" s="9"/>
      <c r="J387" s="9"/>
      <c r="K387" s="9"/>
      <c r="M387">
        <v>290</v>
      </c>
      <c r="N387">
        <f t="shared" si="46"/>
        <v>18700</v>
      </c>
      <c r="O387" s="9">
        <f t="shared" si="47"/>
        <v>12368275.617177056</v>
      </c>
      <c r="Q387">
        <v>290</v>
      </c>
      <c r="R387">
        <f t="shared" si="42"/>
        <v>40300</v>
      </c>
      <c r="S387" s="9">
        <f t="shared" si="43"/>
        <v>1449948.9452519878</v>
      </c>
    </row>
    <row r="388" spans="4:19">
      <c r="D388" s="9"/>
      <c r="E388">
        <v>5800</v>
      </c>
      <c r="F388">
        <f t="shared" si="44"/>
        <v>28200</v>
      </c>
      <c r="G388" s="9">
        <f t="shared" si="45"/>
        <v>228101192.14798951</v>
      </c>
      <c r="H388" s="9"/>
      <c r="I388" s="9"/>
      <c r="J388" s="9"/>
      <c r="K388" s="9"/>
      <c r="M388">
        <v>290</v>
      </c>
      <c r="N388">
        <f t="shared" si="46"/>
        <v>18750</v>
      </c>
      <c r="O388" s="9">
        <f t="shared" si="47"/>
        <v>12297594.6083002</v>
      </c>
      <c r="Q388">
        <v>290</v>
      </c>
      <c r="R388">
        <f t="shared" si="42"/>
        <v>40400</v>
      </c>
      <c r="S388" s="9">
        <f t="shared" si="43"/>
        <v>1438276.8868075514</v>
      </c>
    </row>
    <row r="389" spans="4:19">
      <c r="D389" s="9"/>
      <c r="E389">
        <v>5800</v>
      </c>
      <c r="F389">
        <f t="shared" si="44"/>
        <v>28250</v>
      </c>
      <c r="G389" s="9">
        <f t="shared" si="45"/>
        <v>226508509.98162985</v>
      </c>
      <c r="H389" s="9"/>
      <c r="I389" s="9"/>
      <c r="J389" s="9"/>
      <c r="K389" s="9"/>
      <c r="M389">
        <v>290</v>
      </c>
      <c r="N389">
        <f t="shared" si="46"/>
        <v>18800</v>
      </c>
      <c r="O389" s="9">
        <f t="shared" si="47"/>
        <v>12227306.505045522</v>
      </c>
      <c r="Q389">
        <v>290</v>
      </c>
      <c r="R389">
        <f t="shared" si="42"/>
        <v>40500</v>
      </c>
      <c r="S389" s="9">
        <f t="shared" si="43"/>
        <v>1426719.8349260362</v>
      </c>
    </row>
    <row r="390" spans="4:19">
      <c r="D390" s="9"/>
      <c r="E390">
        <v>5800</v>
      </c>
      <c r="F390">
        <f t="shared" si="44"/>
        <v>28300</v>
      </c>
      <c r="G390" s="9">
        <f t="shared" si="45"/>
        <v>224929703.60801789</v>
      </c>
      <c r="H390" s="9"/>
      <c r="I390" s="9"/>
      <c r="J390" s="9"/>
      <c r="K390" s="9"/>
      <c r="M390">
        <v>290</v>
      </c>
      <c r="N390">
        <f t="shared" si="46"/>
        <v>18850</v>
      </c>
      <c r="O390" s="9">
        <f t="shared" si="47"/>
        <v>12157410.425242787</v>
      </c>
      <c r="Q390">
        <v>290</v>
      </c>
      <c r="R390">
        <f t="shared" si="42"/>
        <v>40600</v>
      </c>
      <c r="S390" s="9">
        <f t="shared" si="43"/>
        <v>1415276.4639287225</v>
      </c>
    </row>
    <row r="391" spans="4:19">
      <c r="D391" s="9"/>
      <c r="E391">
        <v>5800</v>
      </c>
      <c r="F391">
        <f t="shared" si="44"/>
        <v>28350</v>
      </c>
      <c r="G391" s="9">
        <f t="shared" si="45"/>
        <v>223364628.22132054</v>
      </c>
      <c r="H391" s="9"/>
      <c r="I391" s="9"/>
      <c r="J391" s="9"/>
      <c r="K391" s="9"/>
      <c r="M391">
        <v>290</v>
      </c>
      <c r="N391">
        <f t="shared" si="46"/>
        <v>18900</v>
      </c>
      <c r="O391" s="9">
        <f t="shared" si="47"/>
        <v>12087905.449782928</v>
      </c>
      <c r="Q391">
        <v>290</v>
      </c>
      <c r="R391">
        <f t="shared" si="42"/>
        <v>40700</v>
      </c>
      <c r="S391" s="9">
        <f t="shared" si="43"/>
        <v>1403945.4654033442</v>
      </c>
    </row>
    <row r="392" spans="4:19">
      <c r="D392" s="9"/>
      <c r="E392">
        <v>5800</v>
      </c>
      <c r="F392">
        <f t="shared" si="44"/>
        <v>28400</v>
      </c>
      <c r="G392" s="9">
        <f t="shared" si="45"/>
        <v>221813140.77557346</v>
      </c>
      <c r="H392" s="9"/>
      <c r="I392" s="9"/>
      <c r="J392" s="9"/>
      <c r="K392" s="9"/>
      <c r="M392">
        <v>290</v>
      </c>
      <c r="N392">
        <f t="shared" si="46"/>
        <v>18950</v>
      </c>
      <c r="O392" s="9">
        <f t="shared" si="47"/>
        <v>12018790.62383461</v>
      </c>
      <c r="Q392">
        <v>290</v>
      </c>
      <c r="R392">
        <f t="shared" si="42"/>
        <v>40800</v>
      </c>
      <c r="S392" s="9">
        <f t="shared" si="43"/>
        <v>1392725.5479577719</v>
      </c>
    </row>
    <row r="393" spans="4:19">
      <c r="D393" s="9"/>
      <c r="E393">
        <v>5800</v>
      </c>
      <c r="F393">
        <f t="shared" si="44"/>
        <v>28450</v>
      </c>
      <c r="G393" s="9">
        <f t="shared" si="45"/>
        <v>220275099.96028301</v>
      </c>
      <c r="H393" s="9"/>
      <c r="I393" s="9"/>
      <c r="J393" s="9"/>
      <c r="K393" s="9"/>
      <c r="M393">
        <v>290</v>
      </c>
      <c r="N393">
        <f t="shared" si="46"/>
        <v>19000</v>
      </c>
      <c r="O393" s="9">
        <f t="shared" si="47"/>
        <v>11950064.95803233</v>
      </c>
      <c r="Q393">
        <v>290</v>
      </c>
      <c r="R393">
        <f t="shared" si="42"/>
        <v>40900</v>
      </c>
      <c r="S393" s="9">
        <f t="shared" si="43"/>
        <v>1381615.4369774295</v>
      </c>
    </row>
    <row r="394" spans="4:19">
      <c r="D394" s="9"/>
      <c r="E394">
        <v>5800</v>
      </c>
      <c r="F394">
        <f t="shared" si="44"/>
        <v>28500</v>
      </c>
      <c r="G394" s="9">
        <f t="shared" si="45"/>
        <v>218750366.17640647</v>
      </c>
      <c r="H394" s="9"/>
      <c r="I394" s="9"/>
      <c r="J394" s="9"/>
      <c r="K394" s="9"/>
      <c r="M394">
        <v>290</v>
      </c>
      <c r="N394">
        <f t="shared" si="46"/>
        <v>19050</v>
      </c>
      <c r="O394" s="9">
        <f t="shared" si="47"/>
        <v>11881727.429636486</v>
      </c>
      <c r="Q394">
        <v>290</v>
      </c>
      <c r="R394">
        <f t="shared" si="42"/>
        <v>41000</v>
      </c>
      <c r="S394" s="9">
        <f t="shared" si="43"/>
        <v>1370613.874386355</v>
      </c>
    </row>
    <row r="395" spans="4:19">
      <c r="D395" s="9"/>
      <c r="E395">
        <v>5800</v>
      </c>
      <c r="F395">
        <f t="shared" si="44"/>
        <v>28550</v>
      </c>
      <c r="G395" s="9">
        <f t="shared" si="45"/>
        <v>217238801.51270381</v>
      </c>
      <c r="H395" s="9"/>
      <c r="I395" s="9"/>
      <c r="J395" s="9"/>
      <c r="K395" s="9"/>
      <c r="M395">
        <v>290</v>
      </c>
      <c r="N395">
        <f t="shared" si="46"/>
        <v>19100</v>
      </c>
      <c r="O395" s="9">
        <f t="shared" si="47"/>
        <v>11813776.983665993</v>
      </c>
      <c r="Q395">
        <v>290</v>
      </c>
      <c r="R395">
        <f t="shared" si="42"/>
        <v>41100</v>
      </c>
      <c r="S395" s="9">
        <f t="shared" si="43"/>
        <v>1359719.6184118818</v>
      </c>
    </row>
    <row r="396" spans="4:19">
      <c r="D396" s="9"/>
      <c r="E396">
        <v>5800</v>
      </c>
      <c r="F396">
        <f t="shared" si="44"/>
        <v>28600</v>
      </c>
      <c r="G396" s="9">
        <f t="shared" si="45"/>
        <v>215740269.72245869</v>
      </c>
      <c r="H396" s="9"/>
      <c r="I396" s="9"/>
      <c r="J396" s="9"/>
      <c r="K396" s="9"/>
      <c r="M396">
        <v>290</v>
      </c>
      <c r="N396">
        <f t="shared" si="46"/>
        <v>19150</v>
      </c>
      <c r="O396" s="9">
        <f t="shared" si="47"/>
        <v>11746212.534004113</v>
      </c>
      <c r="Q396">
        <v>290</v>
      </c>
      <c r="R396">
        <f t="shared" si="42"/>
        <v>41200</v>
      </c>
      <c r="S396" s="9">
        <f t="shared" si="43"/>
        <v>1348931.4433528627</v>
      </c>
    </row>
    <row r="397" spans="4:19">
      <c r="D397" s="9"/>
      <c r="E397">
        <v>5800</v>
      </c>
      <c r="F397">
        <f t="shared" si="44"/>
        <v>28650</v>
      </c>
      <c r="G397" s="9">
        <f t="shared" si="45"/>
        <v>214254636.20056117</v>
      </c>
      <c r="H397" s="9"/>
      <c r="I397" s="9"/>
      <c r="J397" s="9"/>
      <c r="K397" s="9"/>
      <c r="M397">
        <v>290</v>
      </c>
      <c r="N397">
        <f t="shared" si="46"/>
        <v>19200</v>
      </c>
      <c r="O397" s="9">
        <f t="shared" si="47"/>
        <v>11679032.964477941</v>
      </c>
      <c r="Q397">
        <v>290</v>
      </c>
      <c r="R397">
        <f t="shared" si="42"/>
        <v>41300</v>
      </c>
      <c r="S397" s="9">
        <f t="shared" si="43"/>
        <v>1338248.1393513966</v>
      </c>
    </row>
    <row r="398" spans="4:19">
      <c r="D398" s="9"/>
      <c r="E398">
        <v>5800</v>
      </c>
      <c r="F398">
        <f t="shared" si="44"/>
        <v>28700</v>
      </c>
      <c r="G398" s="9">
        <f t="shared" si="45"/>
        <v>212781767.9609392</v>
      </c>
      <c r="H398" s="9"/>
      <c r="I398" s="9"/>
      <c r="J398" s="9"/>
      <c r="K398" s="9"/>
      <c r="M398">
        <v>290</v>
      </c>
      <c r="N398">
        <f t="shared" si="46"/>
        <v>19250</v>
      </c>
      <c r="O398" s="9">
        <f t="shared" si="47"/>
        <v>11612237.129912164</v>
      </c>
      <c r="Q398">
        <v>290</v>
      </c>
      <c r="R398">
        <f t="shared" si="42"/>
        <v>41400</v>
      </c>
      <c r="S398" s="9">
        <f t="shared" si="43"/>
        <v>1327668.5121679916</v>
      </c>
    </row>
    <row r="399" spans="4:19">
      <c r="D399" s="9"/>
      <c r="E399">
        <v>5800</v>
      </c>
      <c r="F399">
        <f t="shared" si="44"/>
        <v>28750</v>
      </c>
      <c r="G399" s="9">
        <f t="shared" si="45"/>
        <v>211321533.61434603</v>
      </c>
      <c r="H399" s="9"/>
      <c r="I399" s="9"/>
      <c r="J399" s="9"/>
      <c r="K399" s="9"/>
      <c r="M399">
        <v>290</v>
      </c>
      <c r="N399">
        <f t="shared" si="46"/>
        <v>19300</v>
      </c>
      <c r="O399" s="9">
        <f t="shared" si="47"/>
        <v>11545823.857157599</v>
      </c>
      <c r="Q399">
        <v>290</v>
      </c>
      <c r="R399">
        <f t="shared" si="42"/>
        <v>41500</v>
      </c>
      <c r="S399" s="9">
        <f t="shared" si="43"/>
        <v>1317191.3829601274</v>
      </c>
    </row>
    <row r="400" spans="4:19">
      <c r="D400" s="9"/>
      <c r="E400">
        <v>5800</v>
      </c>
      <c r="F400">
        <f t="shared" si="44"/>
        <v>28800</v>
      </c>
      <c r="G400" s="9">
        <f t="shared" si="45"/>
        <v>209873803.34648263</v>
      </c>
      <c r="H400" s="9"/>
      <c r="I400" s="9"/>
      <c r="J400" s="9"/>
      <c r="K400" s="9"/>
      <c r="M400">
        <v>290</v>
      </c>
      <c r="N400">
        <f t="shared" si="46"/>
        <v>19350</v>
      </c>
      <c r="O400" s="9">
        <f t="shared" si="47"/>
        <v>11479791.946095036</v>
      </c>
      <c r="Q400">
        <v>290</v>
      </c>
      <c r="R400">
        <f t="shared" si="42"/>
        <v>41600</v>
      </c>
      <c r="S400" s="9">
        <f t="shared" si="43"/>
        <v>1306815.5880641504</v>
      </c>
    </row>
    <row r="401" spans="4:19">
      <c r="D401" s="9"/>
      <c r="E401">
        <v>5800</v>
      </c>
      <c r="F401">
        <f t="shared" si="44"/>
        <v>28850</v>
      </c>
      <c r="G401" s="9">
        <f t="shared" si="45"/>
        <v>208438448.89646301</v>
      </c>
      <c r="H401" s="9"/>
      <c r="I401" s="9"/>
      <c r="J401" s="9"/>
      <c r="K401" s="9"/>
      <c r="M401">
        <v>290</v>
      </c>
      <c r="N401">
        <f t="shared" si="46"/>
        <v>19400</v>
      </c>
      <c r="O401" s="9">
        <f t="shared" si="47"/>
        <v>11414140.170614932</v>
      </c>
      <c r="Q401">
        <v>290</v>
      </c>
      <c r="R401">
        <f t="shared" si="42"/>
        <v>41700</v>
      </c>
      <c r="S401" s="9">
        <f t="shared" si="43"/>
        <v>1296539.9787804601</v>
      </c>
    </row>
    <row r="402" spans="4:19">
      <c r="D402" s="9"/>
      <c r="E402">
        <v>5800</v>
      </c>
      <c r="F402">
        <f t="shared" si="44"/>
        <v>28900</v>
      </c>
      <c r="G402" s="9">
        <f t="shared" si="45"/>
        <v>207015343.53560638</v>
      </c>
      <c r="H402" s="9"/>
      <c r="I402" s="9"/>
      <c r="J402" s="9"/>
      <c r="K402" s="9"/>
      <c r="M402">
        <v>290</v>
      </c>
      <c r="N402">
        <f t="shared" si="46"/>
        <v>19450</v>
      </c>
      <c r="O402" s="9">
        <f t="shared" si="47"/>
        <v>11348867.279573409</v>
      </c>
      <c r="Q402">
        <v>290</v>
      </c>
      <c r="R402">
        <f t="shared" si="42"/>
        <v>41800</v>
      </c>
      <c r="S402" s="9">
        <f t="shared" si="43"/>
        <v>1286363.4211619324</v>
      </c>
    </row>
    <row r="403" spans="4:19">
      <c r="D403" s="9"/>
      <c r="E403">
        <v>5800</v>
      </c>
      <c r="F403">
        <f t="shared" si="44"/>
        <v>28950</v>
      </c>
      <c r="G403" s="9">
        <f t="shared" si="45"/>
        <v>205604362.04655436</v>
      </c>
      <c r="H403" s="9"/>
      <c r="I403" s="9"/>
      <c r="J403" s="9"/>
      <c r="K403" s="9"/>
      <c r="M403">
        <v>290</v>
      </c>
      <c r="N403">
        <f t="shared" si="46"/>
        <v>19500</v>
      </c>
      <c r="O403" s="9">
        <f t="shared" si="47"/>
        <v>11283971.997725116</v>
      </c>
      <c r="Q403">
        <v>290</v>
      </c>
      <c r="R403">
        <f t="shared" si="42"/>
        <v>41900</v>
      </c>
      <c r="S403" s="9">
        <f t="shared" si="43"/>
        <v>1276284.7958055274</v>
      </c>
    </row>
    <row r="404" spans="4:19">
      <c r="D404" s="9"/>
      <c r="E404">
        <v>5800</v>
      </c>
      <c r="F404">
        <f t="shared" si="44"/>
        <v>29000</v>
      </c>
      <c r="G404" s="9">
        <f t="shared" si="45"/>
        <v>204205380.70271021</v>
      </c>
      <c r="H404" s="9"/>
      <c r="I404" s="9"/>
      <c r="J404" s="9"/>
      <c r="K404" s="9"/>
      <c r="M404">
        <v>290</v>
      </c>
      <c r="N404">
        <f t="shared" si="46"/>
        <v>19550</v>
      </c>
      <c r="O404" s="9">
        <f t="shared" si="47"/>
        <v>11219453.026633393</v>
      </c>
      <c r="Q404">
        <v>290</v>
      </c>
      <c r="R404">
        <f t="shared" si="42"/>
        <v>42000</v>
      </c>
      <c r="S404" s="9">
        <f t="shared" si="43"/>
        <v>1266302.9976470419</v>
      </c>
    </row>
    <row r="405" spans="4:19">
      <c r="D405" s="9"/>
      <c r="E405">
        <v>5800</v>
      </c>
      <c r="F405">
        <f t="shared" si="44"/>
        <v>29050</v>
      </c>
      <c r="G405" s="9">
        <f t="shared" si="45"/>
        <v>202818277.24798977</v>
      </c>
      <c r="H405" s="9"/>
      <c r="I405" s="9"/>
      <c r="J405" s="9"/>
      <c r="K405" s="9"/>
      <c r="M405">
        <v>290</v>
      </c>
      <c r="N405">
        <f t="shared" si="46"/>
        <v>19600</v>
      </c>
      <c r="O405" s="9">
        <f t="shared" si="47"/>
        <v>11155309.045558233</v>
      </c>
      <c r="Q405">
        <v>290</v>
      </c>
      <c r="R405">
        <f t="shared" si="42"/>
        <v>42100</v>
      </c>
      <c r="S405" s="9">
        <f t="shared" si="43"/>
        <v>1256416.9357589458</v>
      </c>
    </row>
    <row r="406" spans="4:19">
      <c r="D406" s="9"/>
      <c r="E406">
        <v>5800</v>
      </c>
      <c r="F406">
        <f t="shared" si="44"/>
        <v>29100</v>
      </c>
      <c r="G406" s="9">
        <f t="shared" si="45"/>
        <v>201442930.87688488</v>
      </c>
      <c r="H406" s="9"/>
      <c r="I406" s="9"/>
      <c r="J406" s="9"/>
      <c r="K406" s="9"/>
      <c r="M406">
        <v>290</v>
      </c>
      <c r="N406">
        <f t="shared" si="46"/>
        <v>19650</v>
      </c>
      <c r="O406" s="9">
        <f t="shared" si="47"/>
        <v>11091538.712322557</v>
      </c>
      <c r="Q406">
        <v>290</v>
      </c>
      <c r="R406">
        <f t="shared" si="42"/>
        <v>42200</v>
      </c>
      <c r="S406" s="9">
        <f t="shared" si="43"/>
        <v>1246625.5331512655</v>
      </c>
    </row>
    <row r="407" spans="4:19">
      <c r="D407" s="9"/>
      <c r="E407">
        <v>5800</v>
      </c>
      <c r="F407">
        <f t="shared" si="44"/>
        <v>29150</v>
      </c>
      <c r="G407" s="9">
        <f t="shared" si="45"/>
        <v>200079222.2148245</v>
      </c>
      <c r="H407" s="9"/>
      <c r="I407" s="9"/>
      <c r="J407" s="9"/>
      <c r="K407" s="9"/>
      <c r="M407">
        <v>290</v>
      </c>
      <c r="N407">
        <f t="shared" si="46"/>
        <v>19700</v>
      </c>
      <c r="O407" s="9">
        <f t="shared" si="47"/>
        <v>11028140.664157154</v>
      </c>
      <c r="Q407">
        <v>290</v>
      </c>
      <c r="R407">
        <f t="shared" si="42"/>
        <v>42300</v>
      </c>
      <c r="S407" s="9">
        <f t="shared" si="43"/>
        <v>1236927.7265754612</v>
      </c>
    </row>
    <row r="408" spans="4:19">
      <c r="D408" s="9"/>
      <c r="E408">
        <v>5800</v>
      </c>
      <c r="F408">
        <f t="shared" si="44"/>
        <v>29200</v>
      </c>
      <c r="G408" s="9">
        <f t="shared" si="45"/>
        <v>198727033.29883915</v>
      </c>
      <c r="H408" s="9"/>
      <c r="I408" s="9"/>
      <c r="J408" s="9"/>
      <c r="K408" s="9"/>
      <c r="M408">
        <v>290</v>
      </c>
      <c r="N408">
        <f t="shared" si="46"/>
        <v>19750</v>
      </c>
      <c r="O408" s="9">
        <f t="shared" si="47"/>
        <v>10965113.518524887</v>
      </c>
      <c r="Q408">
        <v>290</v>
      </c>
      <c r="R408">
        <f t="shared" si="42"/>
        <v>42400</v>
      </c>
      <c r="S408" s="9">
        <f t="shared" si="43"/>
        <v>1227322.466331254</v>
      </c>
    </row>
    <row r="409" spans="4:19">
      <c r="D409" s="9"/>
      <c r="E409">
        <v>5800</v>
      </c>
      <c r="F409">
        <f t="shared" si="44"/>
        <v>29250</v>
      </c>
      <c r="G409" s="9">
        <f t="shared" si="45"/>
        <v>197386247.55851832</v>
      </c>
      <c r="H409" s="9"/>
      <c r="I409" s="9"/>
      <c r="J409" s="9"/>
      <c r="K409" s="9"/>
      <c r="M409">
        <v>290</v>
      </c>
      <c r="N409">
        <f t="shared" si="46"/>
        <v>19800</v>
      </c>
      <c r="O409" s="9">
        <f t="shared" si="47"/>
        <v>10902455.873924488</v>
      </c>
      <c r="Q409">
        <v>290</v>
      </c>
      <c r="R409">
        <f t="shared" si="42"/>
        <v>42500</v>
      </c>
      <c r="S409" s="9">
        <f t="shared" si="43"/>
        <v>1217808.7160763582</v>
      </c>
    </row>
    <row r="410" spans="4:19">
      <c r="D410" s="9"/>
      <c r="E410">
        <v>5800</v>
      </c>
      <c r="F410">
        <f t="shared" si="44"/>
        <v>29300</v>
      </c>
      <c r="G410" s="9">
        <f t="shared" si="45"/>
        <v>196056749.7972554</v>
      </c>
      <c r="H410" s="9"/>
      <c r="I410" s="9"/>
      <c r="J410" s="9"/>
      <c r="K410" s="9"/>
      <c r="M410">
        <v>290</v>
      </c>
      <c r="N410">
        <f t="shared" si="46"/>
        <v>19850</v>
      </c>
      <c r="O410" s="9">
        <f t="shared" si="47"/>
        <v>10840166.31067441</v>
      </c>
      <c r="Q410">
        <v>290</v>
      </c>
      <c r="R410">
        <f t="shared" si="42"/>
        <v>42600</v>
      </c>
      <c r="S410" s="9">
        <f t="shared" si="43"/>
        <v>1208385.4526390694</v>
      </c>
    </row>
    <row r="411" spans="4:19">
      <c r="D411" s="9"/>
      <c r="E411">
        <v>5800</v>
      </c>
      <c r="F411">
        <f t="shared" si="44"/>
        <v>29350</v>
      </c>
      <c r="G411" s="9">
        <f t="shared" si="45"/>
        <v>194738426.17377385</v>
      </c>
      <c r="H411" s="9"/>
      <c r="I411" s="9"/>
      <c r="J411" s="9"/>
      <c r="K411" s="9"/>
      <c r="M411">
        <v>290</v>
      </c>
      <c r="N411">
        <f t="shared" si="46"/>
        <v>19900</v>
      </c>
      <c r="O411" s="9">
        <f t="shared" si="47"/>
        <v>10778243.391677216</v>
      </c>
      <c r="Q411">
        <v>290</v>
      </c>
      <c r="R411">
        <f t="shared" si="42"/>
        <v>42700</v>
      </c>
      <c r="S411" s="9">
        <f t="shared" si="43"/>
        <v>1199051.6658336716</v>
      </c>
    </row>
    <row r="412" spans="4:19">
      <c r="D412" s="9"/>
      <c r="E412">
        <v>5800</v>
      </c>
      <c r="F412">
        <f t="shared" si="44"/>
        <v>29400</v>
      </c>
      <c r="G412" s="9">
        <f t="shared" si="45"/>
        <v>193431164.18393844</v>
      </c>
      <c r="H412" s="9"/>
      <c r="I412" s="9"/>
      <c r="J412" s="9"/>
      <c r="K412" s="9"/>
      <c r="M412">
        <v>290</v>
      </c>
      <c r="N412">
        <f t="shared" si="46"/>
        <v>19950</v>
      </c>
      <c r="O412" s="9">
        <f t="shared" si="47"/>
        <v>10716685.66316488</v>
      </c>
      <c r="Q412">
        <v>290</v>
      </c>
      <c r="R412">
        <f t="shared" si="42"/>
        <v>42800</v>
      </c>
      <c r="S412" s="9">
        <f t="shared" si="43"/>
        <v>1189806.3582786133</v>
      </c>
    </row>
    <row r="413" spans="4:19">
      <c r="D413" s="9"/>
      <c r="E413">
        <v>5800</v>
      </c>
      <c r="F413">
        <f t="shared" si="44"/>
        <v>29450</v>
      </c>
      <c r="G413" s="9">
        <f t="shared" si="45"/>
        <v>192134852.64283398</v>
      </c>
      <c r="H413" s="9"/>
      <c r="I413" s="9"/>
      <c r="J413" s="9"/>
      <c r="K413" s="9"/>
      <c r="M413">
        <v>290</v>
      </c>
      <c r="N413">
        <f t="shared" si="46"/>
        <v>20000</v>
      </c>
      <c r="O413" s="9">
        <f t="shared" si="47"/>
        <v>10655491.655425368</v>
      </c>
      <c r="Q413">
        <v>290</v>
      </c>
      <c r="R413">
        <f t="shared" si="42"/>
        <v>42900</v>
      </c>
      <c r="S413" s="9">
        <f t="shared" si="43"/>
        <v>1180648.5452174121</v>
      </c>
    </row>
    <row r="414" spans="4:19">
      <c r="D414" s="9"/>
      <c r="E414">
        <v>5800</v>
      </c>
      <c r="F414">
        <f t="shared" si="44"/>
        <v>29500</v>
      </c>
      <c r="G414" s="9">
        <f t="shared" si="45"/>
        <v>190849381.66711974</v>
      </c>
      <c r="H414" s="9"/>
      <c r="I414" s="9"/>
      <c r="J414" s="9"/>
      <c r="K414" s="9"/>
      <c r="M414">
        <v>290</v>
      </c>
      <c r="N414">
        <f t="shared" si="46"/>
        <v>20050</v>
      </c>
      <c r="O414" s="9">
        <f t="shared" si="47"/>
        <v>10594659.88351104</v>
      </c>
      <c r="Q414">
        <v>290</v>
      </c>
      <c r="R414">
        <f t="shared" si="42"/>
        <v>43000</v>
      </c>
      <c r="S414" s="9">
        <f t="shared" si="43"/>
        <v>1171577.2543422445</v>
      </c>
    </row>
    <row r="415" spans="4:19">
      <c r="D415" s="9"/>
      <c r="E415">
        <v>5800</v>
      </c>
      <c r="F415">
        <f t="shared" si="44"/>
        <v>29550</v>
      </c>
      <c r="G415" s="9">
        <f t="shared" si="45"/>
        <v>189574642.65764219</v>
      </c>
      <c r="H415" s="9"/>
      <c r="I415" s="9"/>
      <c r="J415" s="9"/>
      <c r="K415" s="9"/>
      <c r="M415">
        <v>290</v>
      </c>
      <c r="N415">
        <f t="shared" si="46"/>
        <v>20100</v>
      </c>
      <c r="O415" s="9">
        <f t="shared" si="47"/>
        <v>10534188.847929094</v>
      </c>
      <c r="Q415">
        <v>290</v>
      </c>
      <c r="R415">
        <f t="shared" si="42"/>
        <v>43100</v>
      </c>
      <c r="S415" s="9">
        <f t="shared" si="43"/>
        <v>1162591.5256201834</v>
      </c>
    </row>
    <row r="416" spans="4:19">
      <c r="D416" s="9"/>
      <c r="E416">
        <v>5800</v>
      </c>
      <c r="F416">
        <f t="shared" si="44"/>
        <v>29600</v>
      </c>
      <c r="G416" s="9">
        <f t="shared" si="45"/>
        <v>188310528.28231665</v>
      </c>
      <c r="H416" s="9"/>
      <c r="I416" s="9"/>
      <c r="J416" s="9"/>
      <c r="K416" s="9"/>
      <c r="M416">
        <v>290</v>
      </c>
      <c r="N416">
        <f t="shared" si="46"/>
        <v>20150</v>
      </c>
      <c r="O416" s="9">
        <f t="shared" si="47"/>
        <v>10474077.035314582</v>
      </c>
      <c r="Q416">
        <v>290</v>
      </c>
      <c r="R416">
        <f t="shared" si="42"/>
        <v>43200</v>
      </c>
      <c r="S416" s="9">
        <f t="shared" si="43"/>
        <v>1153690.4111220341</v>
      </c>
    </row>
    <row r="417" spans="4:19">
      <c r="D417" s="9"/>
      <c r="E417">
        <v>5800</v>
      </c>
      <c r="F417">
        <f t="shared" si="44"/>
        <v>29650</v>
      </c>
      <c r="G417" s="9">
        <f t="shared" si="45"/>
        <v>187056932.45925868</v>
      </c>
      <c r="H417" s="9"/>
      <c r="I417" s="9"/>
      <c r="J417" s="9"/>
      <c r="K417" s="9"/>
      <c r="M417">
        <v>290</v>
      </c>
      <c r="N417">
        <f t="shared" si="46"/>
        <v>20200</v>
      </c>
      <c r="O417" s="9">
        <f t="shared" si="47"/>
        <v>10414322.919086326</v>
      </c>
      <c r="Q417">
        <v>290</v>
      </c>
      <c r="R417">
        <f t="shared" si="42"/>
        <v>43300</v>
      </c>
      <c r="S417" s="9">
        <f t="shared" si="43"/>
        <v>1144872.9748537384</v>
      </c>
    </row>
    <row r="418" spans="4:19">
      <c r="D418" s="9"/>
      <c r="E418">
        <v>5800</v>
      </c>
      <c r="F418">
        <f t="shared" si="44"/>
        <v>29700</v>
      </c>
      <c r="G418" s="9">
        <f t="shared" si="45"/>
        <v>185813750.34017041</v>
      </c>
      <c r="H418" s="9"/>
      <c r="I418" s="9"/>
      <c r="J418" s="9"/>
      <c r="K418" s="9"/>
      <c r="M418">
        <v>290</v>
      </c>
      <c r="N418">
        <f t="shared" si="46"/>
        <v>20250</v>
      </c>
      <c r="O418" s="9">
        <f t="shared" si="47"/>
        <v>10354924.960086072</v>
      </c>
      <c r="Q418">
        <v>290</v>
      </c>
      <c r="R418">
        <f t="shared" si="42"/>
        <v>43400</v>
      </c>
      <c r="S418" s="9">
        <f t="shared" si="43"/>
        <v>1136138.2925902996</v>
      </c>
    </row>
    <row r="419" spans="4:19">
      <c r="D419" s="9"/>
      <c r="E419">
        <v>5800</v>
      </c>
      <c r="F419">
        <f t="shared" si="44"/>
        <v>29750</v>
      </c>
      <c r="G419" s="9">
        <f t="shared" si="45"/>
        <v>184580878.29397333</v>
      </c>
      <c r="H419" s="9"/>
      <c r="I419" s="9"/>
      <c r="J419" s="9"/>
      <c r="K419" s="9"/>
      <c r="M419">
        <v>290</v>
      </c>
      <c r="N419">
        <f t="shared" si="46"/>
        <v>20300</v>
      </c>
      <c r="O419" s="9">
        <f t="shared" si="47"/>
        <v>10295881.607201312</v>
      </c>
      <c r="Q419">
        <v>290</v>
      </c>
      <c r="R419">
        <f t="shared" si="42"/>
        <v>43500</v>
      </c>
      <c r="S419" s="9">
        <f t="shared" si="43"/>
        <v>1127485.4517121899</v>
      </c>
    </row>
    <row r="420" spans="4:19">
      <c r="D420" s="9"/>
      <c r="E420">
        <v>5800</v>
      </c>
      <c r="F420">
        <f t="shared" si="44"/>
        <v>29800</v>
      </c>
      <c r="G420" s="9">
        <f t="shared" si="45"/>
        <v>183358213.89068949</v>
      </c>
      <c r="H420" s="9"/>
      <c r="I420" s="9"/>
      <c r="J420" s="9"/>
      <c r="K420" s="9"/>
      <c r="M420">
        <v>290</v>
      </c>
      <c r="N420">
        <f t="shared" si="46"/>
        <v>20350</v>
      </c>
      <c r="O420" s="9">
        <f t="shared" si="47"/>
        <v>10237191.297972124</v>
      </c>
      <c r="Q420">
        <v>290</v>
      </c>
      <c r="R420">
        <f t="shared" si="42"/>
        <v>43600</v>
      </c>
      <c r="S420" s="9">
        <f t="shared" si="43"/>
        <v>1118913.5510442036</v>
      </c>
    </row>
    <row r="421" spans="4:19">
      <c r="D421" s="9"/>
      <c r="E421">
        <v>5800</v>
      </c>
      <c r="F421">
        <f t="shared" si="44"/>
        <v>29850</v>
      </c>
      <c r="G421" s="9">
        <f t="shared" si="45"/>
        <v>182145655.88555497</v>
      </c>
      <c r="H421" s="9"/>
      <c r="I421" s="9"/>
      <c r="J421" s="9"/>
      <c r="K421" s="9"/>
      <c r="M421">
        <v>290</v>
      </c>
      <c r="N421">
        <f t="shared" si="46"/>
        <v>20400</v>
      </c>
      <c r="O421" s="9">
        <f t="shared" si="47"/>
        <v>10178852.459182274</v>
      </c>
      <c r="Q421">
        <v>290</v>
      </c>
      <c r="R421">
        <f t="shared" si="42"/>
        <v>43700</v>
      </c>
      <c r="S421" s="9">
        <f t="shared" si="43"/>
        <v>1110421.7006967254</v>
      </c>
    </row>
    <row r="422" spans="4:19">
      <c r="D422" s="9"/>
      <c r="E422">
        <v>5800</v>
      </c>
      <c r="F422">
        <f t="shared" si="44"/>
        <v>29900</v>
      </c>
      <c r="G422" s="9">
        <f t="shared" si="45"/>
        <v>180943104.20337516</v>
      </c>
      <c r="H422" s="9"/>
      <c r="I422" s="9"/>
      <c r="J422" s="9"/>
      <c r="K422" s="9"/>
      <c r="M422">
        <v>290</v>
      </c>
      <c r="N422">
        <f t="shared" si="46"/>
        <v>20450</v>
      </c>
      <c r="O422" s="9">
        <f t="shared" si="47"/>
        <v>10120863.507435149</v>
      </c>
      <c r="Q422">
        <v>290</v>
      </c>
      <c r="R422">
        <f t="shared" ref="R422:R485" si="48">+R421+100</f>
        <v>43800</v>
      </c>
      <c r="S422" s="9">
        <f t="shared" ref="S422:S485" si="49">(2*3.14*6.626*9/(R422^5)*10^27)/(EXP((6.626*3)/(1.38*Q422*R422)*10^6)-1)</f>
        <v>1102009.021909354</v>
      </c>
    </row>
    <row r="423" spans="4:19">
      <c r="D423" s="9"/>
      <c r="E423">
        <v>5800</v>
      </c>
      <c r="F423">
        <f t="shared" si="44"/>
        <v>29950</v>
      </c>
      <c r="G423" s="9">
        <f t="shared" si="45"/>
        <v>179750459.92311135</v>
      </c>
      <c r="H423" s="9"/>
      <c r="I423" s="9"/>
      <c r="J423" s="9"/>
      <c r="K423" s="9"/>
      <c r="M423">
        <v>290</v>
      </c>
      <c r="N423">
        <f t="shared" si="46"/>
        <v>20500</v>
      </c>
      <c r="O423" s="9">
        <f t="shared" si="47"/>
        <v>10063222.849714587</v>
      </c>
      <c r="Q423">
        <v>290</v>
      </c>
      <c r="R423">
        <f t="shared" si="48"/>
        <v>43900</v>
      </c>
      <c r="S423" s="9">
        <f t="shared" si="49"/>
        <v>1093674.6468968736</v>
      </c>
    </row>
    <row r="424" spans="4:19">
      <c r="D424" s="9"/>
      <c r="E424">
        <v>5800</v>
      </c>
      <c r="F424">
        <f t="shared" si="44"/>
        <v>30000</v>
      </c>
      <c r="G424" s="9">
        <f t="shared" si="45"/>
        <v>178567625.26269194</v>
      </c>
      <c r="H424" s="9"/>
      <c r="I424" s="9"/>
      <c r="J424" s="9"/>
      <c r="K424" s="9"/>
      <c r="M424">
        <v>290</v>
      </c>
      <c r="N424">
        <f t="shared" si="46"/>
        <v>20550</v>
      </c>
      <c r="O424" s="9">
        <f t="shared" si="47"/>
        <v>10005928.883931171</v>
      </c>
      <c r="Q424">
        <v>290</v>
      </c>
      <c r="R424">
        <f t="shared" si="48"/>
        <v>44000</v>
      </c>
      <c r="S424" s="9">
        <f t="shared" si="49"/>
        <v>1085417.718697513</v>
      </c>
    </row>
    <row r="425" spans="4:19">
      <c r="D425" s="9"/>
      <c r="E425">
        <v>5800</v>
      </c>
      <c r="F425">
        <f t="shared" si="44"/>
        <v>30050</v>
      </c>
      <c r="G425" s="9">
        <f t="shared" si="45"/>
        <v>177394503.5640521</v>
      </c>
      <c r="H425" s="9"/>
      <c r="I425" s="9"/>
      <c r="J425" s="9"/>
      <c r="K425" s="9"/>
      <c r="M425">
        <v>290</v>
      </c>
      <c r="N425">
        <f t="shared" si="46"/>
        <v>20600</v>
      </c>
      <c r="O425" s="9">
        <f t="shared" si="47"/>
        <v>9948979.9994541593</v>
      </c>
      <c r="Q425">
        <v>290</v>
      </c>
      <c r="R425">
        <f t="shared" si="48"/>
        <v>44100</v>
      </c>
      <c r="S425" s="9">
        <f t="shared" si="49"/>
        <v>1077237.3910234687</v>
      </c>
    </row>
    <row r="426" spans="4:19">
      <c r="D426" s="9"/>
      <c r="E426">
        <v>5800</v>
      </c>
      <c r="F426">
        <f t="shared" si="44"/>
        <v>30100</v>
      </c>
      <c r="G426" s="9">
        <f t="shared" si="45"/>
        <v>176230999.27839133</v>
      </c>
      <c r="H426" s="9"/>
      <c r="I426" s="9"/>
      <c r="J426" s="9"/>
      <c r="K426" s="9"/>
      <c r="M426">
        <v>290</v>
      </c>
      <c r="N426">
        <f t="shared" si="46"/>
        <v>20650</v>
      </c>
      <c r="O426" s="9">
        <f t="shared" si="47"/>
        <v>9892374.5776294563</v>
      </c>
      <c r="Q426">
        <v>290</v>
      </c>
      <c r="R426">
        <f t="shared" si="48"/>
        <v>44200</v>
      </c>
      <c r="S426" s="9">
        <f t="shared" si="49"/>
        <v>1069132.828113656</v>
      </c>
    </row>
    <row r="427" spans="4:19">
      <c r="D427" s="9"/>
      <c r="E427">
        <v>5800</v>
      </c>
      <c r="F427">
        <f t="shared" si="44"/>
        <v>30150</v>
      </c>
      <c r="G427" s="9">
        <f t="shared" si="45"/>
        <v>175077017.95165154</v>
      </c>
      <c r="H427" s="9"/>
      <c r="I427" s="9"/>
      <c r="J427" s="9"/>
      <c r="K427" s="9"/>
      <c r="M427">
        <v>290</v>
      </c>
      <c r="N427">
        <f t="shared" si="46"/>
        <v>20700</v>
      </c>
      <c r="O427" s="9">
        <f t="shared" si="47"/>
        <v>9836110.9922838528</v>
      </c>
      <c r="Q427">
        <v>290</v>
      </c>
      <c r="R427">
        <f t="shared" si="48"/>
        <v>44300</v>
      </c>
      <c r="S427" s="9">
        <f t="shared" si="49"/>
        <v>1061103.2045886475</v>
      </c>
    </row>
    <row r="428" spans="4:19">
      <c r="D428" s="9"/>
      <c r="E428">
        <v>5800</v>
      </c>
      <c r="F428">
        <f t="shared" si="44"/>
        <v>30200</v>
      </c>
      <c r="G428" s="9">
        <f t="shared" si="45"/>
        <v>173932466.21020281</v>
      </c>
      <c r="H428" s="9"/>
      <c r="I428" s="9"/>
      <c r="J428" s="9"/>
      <c r="K428" s="9"/>
      <c r="M428">
        <v>290</v>
      </c>
      <c r="N428">
        <f t="shared" si="46"/>
        <v>20750</v>
      </c>
      <c r="O428" s="9">
        <f t="shared" si="47"/>
        <v>9780187.6102159489</v>
      </c>
      <c r="Q428">
        <v>290</v>
      </c>
      <c r="R428">
        <f t="shared" si="48"/>
        <v>44400</v>
      </c>
      <c r="S428" s="9">
        <f t="shared" si="49"/>
        <v>1053147.7053077719</v>
      </c>
    </row>
    <row r="429" spans="4:19">
      <c r="D429" s="9"/>
      <c r="E429">
        <v>5800</v>
      </c>
      <c r="F429">
        <f t="shared" si="44"/>
        <v>30250</v>
      </c>
      <c r="G429" s="9">
        <f t="shared" si="45"/>
        <v>172797251.74674693</v>
      </c>
      <c r="H429" s="9"/>
      <c r="I429" s="9"/>
      <c r="J429" s="9"/>
      <c r="K429" s="9"/>
      <c r="M429">
        <v>290</v>
      </c>
      <c r="N429">
        <f t="shared" si="46"/>
        <v>20800</v>
      </c>
      <c r="O429" s="9">
        <f t="shared" si="47"/>
        <v>9724602.7916739564</v>
      </c>
      <c r="Q429">
        <v>290</v>
      </c>
      <c r="R429">
        <f t="shared" si="48"/>
        <v>44500</v>
      </c>
      <c r="S429" s="9">
        <f t="shared" si="49"/>
        <v>1045265.5252283355</v>
      </c>
    </row>
    <row r="430" spans="4:19">
      <c r="D430" s="9"/>
      <c r="E430">
        <v>5800</v>
      </c>
      <c r="F430">
        <f t="shared" si="44"/>
        <v>30300</v>
      </c>
      <c r="G430" s="9">
        <f t="shared" si="45"/>
        <v>171671283.30642143</v>
      </c>
      <c r="H430" s="9"/>
      <c r="I430" s="9"/>
      <c r="J430" s="9"/>
      <c r="K430" s="9"/>
      <c r="M430">
        <v>290</v>
      </c>
      <c r="N430">
        <f t="shared" si="46"/>
        <v>20850</v>
      </c>
      <c r="O430" s="9">
        <f t="shared" si="47"/>
        <v>9669354.8908207528</v>
      </c>
      <c r="Q430">
        <v>290</v>
      </c>
      <c r="R430">
        <f t="shared" si="48"/>
        <v>44600</v>
      </c>
      <c r="S430" s="9">
        <f t="shared" si="49"/>
        <v>1037455.8692669346</v>
      </c>
    </row>
    <row r="431" spans="4:19">
      <c r="D431" s="9"/>
      <c r="E431">
        <v>5800</v>
      </c>
      <c r="F431">
        <f t="shared" si="44"/>
        <v>30350</v>
      </c>
      <c r="G431" s="9">
        <f t="shared" si="45"/>
        <v>170554470.67310837</v>
      </c>
      <c r="H431" s="9"/>
      <c r="I431" s="9"/>
      <c r="J431" s="9"/>
      <c r="K431" s="9"/>
      <c r="M431">
        <v>290</v>
      </c>
      <c r="N431">
        <f t="shared" si="46"/>
        <v>20900</v>
      </c>
      <c r="O431" s="9">
        <f t="shared" si="47"/>
        <v>9614442.2561864201</v>
      </c>
      <c r="Q431">
        <v>290</v>
      </c>
      <c r="R431">
        <f t="shared" si="48"/>
        <v>44700</v>
      </c>
      <c r="S431" s="9">
        <f t="shared" si="49"/>
        <v>1029717.9521628234</v>
      </c>
    </row>
    <row r="432" spans="4:19">
      <c r="D432" s="9"/>
      <c r="E432">
        <v>5800</v>
      </c>
      <c r="F432">
        <f t="shared" si="44"/>
        <v>30400</v>
      </c>
      <c r="G432" s="9">
        <f t="shared" si="45"/>
        <v>169446724.65594608</v>
      </c>
      <c r="H432" s="9"/>
      <c r="I432" s="9"/>
      <c r="J432" s="9"/>
      <c r="K432" s="9"/>
      <c r="M432">
        <v>290</v>
      </c>
      <c r="N432">
        <f t="shared" si="46"/>
        <v>20950</v>
      </c>
      <c r="O432" s="9">
        <f t="shared" si="47"/>
        <v>9559863.2311085444</v>
      </c>
      <c r="Q432">
        <v>290</v>
      </c>
      <c r="R432">
        <f t="shared" si="48"/>
        <v>44800</v>
      </c>
      <c r="S432" s="9">
        <f t="shared" si="49"/>
        <v>1022050.9983433149</v>
      </c>
    </row>
    <row r="433" spans="4:19">
      <c r="D433" s="9"/>
      <c r="E433">
        <v>5800</v>
      </c>
      <c r="F433">
        <f t="shared" si="44"/>
        <v>30450</v>
      </c>
      <c r="G433" s="9">
        <f t="shared" si="45"/>
        <v>168347957.07603398</v>
      </c>
      <c r="H433" s="9"/>
      <c r="I433" s="9"/>
      <c r="J433" s="9"/>
      <c r="K433" s="9"/>
      <c r="M433">
        <v>290</v>
      </c>
      <c r="N433">
        <f t="shared" si="46"/>
        <v>21000</v>
      </c>
      <c r="O433" s="9">
        <f t="shared" si="47"/>
        <v>9505616.154160643</v>
      </c>
      <c r="Q433">
        <v>290</v>
      </c>
      <c r="R433">
        <f t="shared" si="48"/>
        <v>44900</v>
      </c>
      <c r="S433" s="9">
        <f t="shared" si="49"/>
        <v>1014454.2417911666</v>
      </c>
    </row>
    <row r="434" spans="4:19">
      <c r="D434" s="9"/>
      <c r="E434">
        <v>5800</v>
      </c>
      <c r="F434">
        <f t="shared" si="44"/>
        <v>30500</v>
      </c>
      <c r="G434" s="9">
        <f t="shared" si="45"/>
        <v>167258080.75333381</v>
      </c>
      <c r="H434" s="9"/>
      <c r="I434" s="9"/>
      <c r="J434" s="9"/>
      <c r="K434" s="9"/>
      <c r="M434">
        <v>290</v>
      </c>
      <c r="N434">
        <f t="shared" si="46"/>
        <v>21050</v>
      </c>
      <c r="O434" s="9">
        <f t="shared" si="47"/>
        <v>9451699.3595688492</v>
      </c>
      <c r="Q434">
        <v>290</v>
      </c>
      <c r="R434">
        <f t="shared" si="48"/>
        <v>45000</v>
      </c>
      <c r="S434" s="9">
        <f t="shared" si="49"/>
        <v>1006926.9259139394</v>
      </c>
    </row>
    <row r="435" spans="4:19">
      <c r="D435" s="9"/>
      <c r="E435">
        <v>5800</v>
      </c>
      <c r="F435">
        <f t="shared" si="44"/>
        <v>30550</v>
      </c>
      <c r="G435" s="9">
        <f t="shared" si="45"/>
        <v>166177009.49375802</v>
      </c>
      <c r="H435" s="9"/>
      <c r="I435" s="9"/>
      <c r="J435" s="9"/>
      <c r="K435" s="9"/>
      <c r="M435">
        <v>290</v>
      </c>
      <c r="N435">
        <f t="shared" si="46"/>
        <v>21100</v>
      </c>
      <c r="O435" s="9">
        <f t="shared" si="47"/>
        <v>9398111.1776172463</v>
      </c>
      <c r="Q435">
        <v>290</v>
      </c>
      <c r="R435">
        <f t="shared" si="48"/>
        <v>45100</v>
      </c>
      <c r="S435" s="9">
        <f t="shared" si="49"/>
        <v>999468.30341528123</v>
      </c>
    </row>
    <row r="436" spans="4:19">
      <c r="D436" s="9"/>
      <c r="E436">
        <v>5800</v>
      </c>
      <c r="F436">
        <f t="shared" si="44"/>
        <v>30600</v>
      </c>
      <c r="G436" s="9">
        <f t="shared" si="45"/>
        <v>165104658.07644933</v>
      </c>
      <c r="H436" s="9"/>
      <c r="I436" s="9"/>
      <c r="J436" s="9"/>
      <c r="K436" s="9"/>
      <c r="M436">
        <v>290</v>
      </c>
      <c r="N436">
        <f t="shared" si="46"/>
        <v>21150</v>
      </c>
      <c r="O436" s="9">
        <f t="shared" si="47"/>
        <v>9344849.9350420255</v>
      </c>
      <c r="Q436">
        <v>290</v>
      </c>
      <c r="R436">
        <f t="shared" si="48"/>
        <v>45200</v>
      </c>
      <c r="S436" s="9">
        <f t="shared" si="49"/>
        <v>992077.63616812055</v>
      </c>
    </row>
    <row r="437" spans="4:19">
      <c r="D437" s="9"/>
      <c r="E437">
        <v>5800</v>
      </c>
      <c r="F437">
        <f t="shared" si="44"/>
        <v>30650</v>
      </c>
      <c r="G437" s="9">
        <f t="shared" si="45"/>
        <v>164040942.24124169</v>
      </c>
      <c r="H437" s="9"/>
      <c r="I437" s="9"/>
      <c r="J437" s="9"/>
      <c r="K437" s="9"/>
      <c r="M437">
        <v>290</v>
      </c>
      <c r="N437">
        <f t="shared" si="46"/>
        <v>21200</v>
      </c>
      <c r="O437" s="9">
        <f t="shared" si="47"/>
        <v>9291913.9554147534</v>
      </c>
      <c r="Q437">
        <v>290</v>
      </c>
      <c r="R437">
        <f t="shared" si="48"/>
        <v>45300</v>
      </c>
      <c r="S437" s="9">
        <f t="shared" si="49"/>
        <v>984754.19508972717</v>
      </c>
    </row>
    <row r="438" spans="4:19">
      <c r="D438" s="9"/>
      <c r="E438">
        <v>5800</v>
      </c>
      <c r="F438">
        <f t="shared" si="44"/>
        <v>30700</v>
      </c>
      <c r="G438" s="9">
        <f t="shared" si="45"/>
        <v>162985778.67630523</v>
      </c>
      <c r="H438" s="9"/>
      <c r="I438" s="9"/>
      <c r="J438" s="9"/>
      <c r="K438" s="9"/>
      <c r="M438">
        <v>290</v>
      </c>
      <c r="N438">
        <f t="shared" si="46"/>
        <v>21250</v>
      </c>
      <c r="O438" s="9">
        <f t="shared" si="47"/>
        <v>9239301.5595150273</v>
      </c>
      <c r="Q438">
        <v>290</v>
      </c>
      <c r="R438">
        <f t="shared" si="48"/>
        <v>45400</v>
      </c>
      <c r="S438" s="9">
        <f t="shared" si="49"/>
        <v>977497.26001862087</v>
      </c>
    </row>
    <row r="439" spans="4:19">
      <c r="D439" s="9"/>
      <c r="E439">
        <v>5800</v>
      </c>
      <c r="F439">
        <f t="shared" si="44"/>
        <v>30750</v>
      </c>
      <c r="G439" s="9">
        <f t="shared" si="45"/>
        <v>161939085.00596729</v>
      </c>
      <c r="H439" s="9"/>
      <c r="I439" s="9"/>
      <c r="J439" s="9"/>
      <c r="K439" s="9"/>
      <c r="M439">
        <v>290</v>
      </c>
      <c r="N439">
        <f t="shared" si="46"/>
        <v>21300</v>
      </c>
      <c r="O439" s="9">
        <f t="shared" si="47"/>
        <v>9187011.0656926781</v>
      </c>
      <c r="Q439">
        <v>290</v>
      </c>
      <c r="R439">
        <f t="shared" si="48"/>
        <v>45500</v>
      </c>
      <c r="S439" s="9">
        <f t="shared" si="49"/>
        <v>970306.11959329608</v>
      </c>
    </row>
    <row r="440" spans="4:19">
      <c r="D440" s="9"/>
      <c r="E440">
        <v>5800</v>
      </c>
      <c r="F440">
        <f t="shared" si="44"/>
        <v>30800</v>
      </c>
      <c r="G440" s="9">
        <f t="shared" si="45"/>
        <v>160900779.77870986</v>
      </c>
      <c r="H440" s="9"/>
      <c r="I440" s="9"/>
      <c r="J440" s="9"/>
      <c r="K440" s="9"/>
      <c r="M440">
        <v>290</v>
      </c>
      <c r="N440">
        <f t="shared" si="46"/>
        <v>21350</v>
      </c>
      <c r="O440" s="9">
        <f t="shared" si="47"/>
        <v>9135040.7902198453</v>
      </c>
      <c r="Q440">
        <v>290</v>
      </c>
      <c r="R440">
        <f t="shared" si="48"/>
        <v>45600</v>
      </c>
      <c r="S440" s="9">
        <f t="shared" si="49"/>
        <v>963180.07113272895</v>
      </c>
    </row>
    <row r="441" spans="4:19">
      <c r="D441" s="9"/>
      <c r="E441">
        <v>5800</v>
      </c>
      <c r="F441">
        <f t="shared" si="44"/>
        <v>30850</v>
      </c>
      <c r="G441" s="9">
        <f t="shared" si="45"/>
        <v>159870782.45534077</v>
      </c>
      <c r="H441" s="9"/>
      <c r="I441" s="9"/>
      <c r="J441" s="9"/>
      <c r="K441" s="9"/>
      <c r="M441">
        <v>290</v>
      </c>
      <c r="N441">
        <f t="shared" si="46"/>
        <v>21400</v>
      </c>
      <c r="O441" s="9">
        <f t="shared" si="47"/>
        <v>9083389.0476331264</v>
      </c>
      <c r="Q441">
        <v>290</v>
      </c>
      <c r="R441">
        <f t="shared" si="48"/>
        <v>45700</v>
      </c>
      <c r="S441" s="9">
        <f t="shared" si="49"/>
        <v>956118.42051865067</v>
      </c>
    </row>
    <row r="442" spans="4:19">
      <c r="D442" s="9"/>
      <c r="E442">
        <v>5800</v>
      </c>
      <c r="F442">
        <f t="shared" ref="F442:F505" si="50">+F441+50</f>
        <v>30900</v>
      </c>
      <c r="G442" s="9">
        <f t="shared" ref="G442:G505" si="51">(2*3.14*6.626*9/(F442^5)*10^27)/(EXP((6.626*3)/(1.38*E442*F442)*10^6)-1)</f>
        <v>158849013.39733431</v>
      </c>
      <c r="H442" s="9"/>
      <c r="I442" s="9"/>
      <c r="J442" s="9"/>
      <c r="K442" s="9"/>
      <c r="M442">
        <v>290</v>
      </c>
      <c r="N442">
        <f t="shared" ref="N442:N505" si="52">+N441+50</f>
        <v>21450</v>
      </c>
      <c r="O442" s="9">
        <f t="shared" ref="O442:O505" si="53">(2*3.14*6.626*9/(N442^5)*10^27)/(EXP((6.626*3)/(1.38*M442*N442)*10^6)-1)</f>
        <v>9032054.1510660071</v>
      </c>
      <c r="Q442">
        <v>290</v>
      </c>
      <c r="R442">
        <f t="shared" si="48"/>
        <v>45800</v>
      </c>
      <c r="S442" s="9">
        <f t="shared" si="49"/>
        <v>949120.4820795483</v>
      </c>
    </row>
    <row r="443" spans="4:19">
      <c r="D443" s="9"/>
      <c r="E443">
        <v>5800</v>
      </c>
      <c r="F443">
        <f t="shared" si="50"/>
        <v>30950</v>
      </c>
      <c r="G443" s="9">
        <f t="shared" si="51"/>
        <v>157835393.85533899</v>
      </c>
      <c r="H443" s="9"/>
      <c r="I443" s="9"/>
      <c r="J443" s="9"/>
      <c r="K443" s="9"/>
      <c r="M443">
        <v>290</v>
      </c>
      <c r="N443">
        <f t="shared" si="52"/>
        <v>21500</v>
      </c>
      <c r="O443" s="9">
        <f t="shared" si="53"/>
        <v>8981034.4125717953</v>
      </c>
      <c r="Q443">
        <v>290</v>
      </c>
      <c r="R443">
        <f t="shared" si="48"/>
        <v>45900</v>
      </c>
      <c r="S443" s="9">
        <f t="shared" si="49"/>
        <v>942185.57847636961</v>
      </c>
    </row>
    <row r="444" spans="4:19">
      <c r="D444" s="9"/>
      <c r="E444">
        <v>5800</v>
      </c>
      <c r="F444">
        <f t="shared" si="50"/>
        <v>31000</v>
      </c>
      <c r="G444" s="9">
        <f t="shared" si="51"/>
        <v>156829845.9578498</v>
      </c>
      <c r="H444" s="9"/>
      <c r="I444" s="9"/>
      <c r="J444" s="9"/>
      <c r="K444" s="9"/>
      <c r="M444">
        <v>290</v>
      </c>
      <c r="N444">
        <f t="shared" si="52"/>
        <v>21550</v>
      </c>
      <c r="O444" s="9">
        <f t="shared" si="53"/>
        <v>8930328.1434373669</v>
      </c>
      <c r="Q444">
        <v>290</v>
      </c>
      <c r="R444">
        <f t="shared" si="48"/>
        <v>46000</v>
      </c>
      <c r="S444" s="9">
        <f t="shared" si="49"/>
        <v>935313.04058991384</v>
      </c>
    </row>
    <row r="445" spans="4:19">
      <c r="D445" s="9"/>
      <c r="E445">
        <v>5800</v>
      </c>
      <c r="F445">
        <f t="shared" si="50"/>
        <v>31050</v>
      </c>
      <c r="G445" s="9">
        <f t="shared" si="51"/>
        <v>155832292.70004341</v>
      </c>
      <c r="H445" s="9"/>
      <c r="I445" s="9"/>
      <c r="J445" s="9"/>
      <c r="K445" s="9"/>
      <c r="M445">
        <v>290</v>
      </c>
      <c r="N445">
        <f t="shared" si="52"/>
        <v>21600</v>
      </c>
      <c r="O445" s="9">
        <f t="shared" si="53"/>
        <v>8879933.6544877626</v>
      </c>
      <c r="Q445">
        <v>290</v>
      </c>
      <c r="R445">
        <f t="shared" si="48"/>
        <v>46100</v>
      </c>
      <c r="S445" s="9">
        <f t="shared" si="49"/>
        <v>928502.20740986522</v>
      </c>
    </row>
    <row r="446" spans="4:19">
      <c r="D446" s="9"/>
      <c r="E446">
        <v>5800</v>
      </c>
      <c r="F446">
        <f t="shared" si="50"/>
        <v>31100</v>
      </c>
      <c r="G446" s="9">
        <f t="shared" si="51"/>
        <v>154842657.93277228</v>
      </c>
      <c r="H446" s="9"/>
      <c r="I446" s="9"/>
      <c r="J446" s="9"/>
      <c r="K446" s="9"/>
      <c r="M446">
        <v>290</v>
      </c>
      <c r="N446">
        <f t="shared" si="52"/>
        <v>21650</v>
      </c>
      <c r="O446" s="9">
        <f t="shared" si="53"/>
        <v>8829849.2563820556</v>
      </c>
      <c r="Q446">
        <v>290</v>
      </c>
      <c r="R446">
        <f t="shared" si="48"/>
        <v>46200</v>
      </c>
      <c r="S446" s="9">
        <f t="shared" si="49"/>
        <v>921752.42592546111</v>
      </c>
    </row>
    <row r="447" spans="4:19">
      <c r="D447" s="9"/>
      <c r="E447">
        <v>5800</v>
      </c>
      <c r="F447">
        <f t="shared" si="50"/>
        <v>31150</v>
      </c>
      <c r="G447" s="9">
        <f t="shared" si="51"/>
        <v>153860866.35171637</v>
      </c>
      <c r="H447" s="9"/>
      <c r="I447" s="9"/>
      <c r="J447" s="9"/>
      <c r="K447" s="9"/>
      <c r="M447">
        <v>290</v>
      </c>
      <c r="N447">
        <f t="shared" si="52"/>
        <v>21700</v>
      </c>
      <c r="O447" s="9">
        <f t="shared" si="53"/>
        <v>8780073.2599005029</v>
      </c>
      <c r="Q447">
        <v>290</v>
      </c>
      <c r="R447">
        <f t="shared" si="48"/>
        <v>46300</v>
      </c>
      <c r="S447" s="9">
        <f t="shared" si="49"/>
        <v>915063.051017761</v>
      </c>
    </row>
    <row r="448" spans="4:19">
      <c r="D448" s="9"/>
      <c r="E448">
        <v>5800</v>
      </c>
      <c r="F448">
        <f t="shared" si="50"/>
        <v>31200</v>
      </c>
      <c r="G448" s="9">
        <f t="shared" si="51"/>
        <v>152886843.48668763</v>
      </c>
      <c r="H448" s="9"/>
      <c r="I448" s="9"/>
      <c r="J448" s="9"/>
      <c r="K448" s="9"/>
      <c r="M448">
        <v>290</v>
      </c>
      <c r="N448">
        <f t="shared" si="52"/>
        <v>21750</v>
      </c>
      <c r="O448" s="9">
        <f t="shared" si="53"/>
        <v>8730603.9762233403</v>
      </c>
      <c r="Q448">
        <v>290</v>
      </c>
      <c r="R448">
        <f t="shared" si="48"/>
        <v>46400</v>
      </c>
      <c r="S448" s="9">
        <f t="shared" si="49"/>
        <v>908433.44535348658</v>
      </c>
    </row>
    <row r="449" spans="4:19">
      <c r="D449" s="9"/>
      <c r="E449">
        <v>5800</v>
      </c>
      <c r="F449">
        <f t="shared" si="50"/>
        <v>31250</v>
      </c>
      <c r="G449" s="9">
        <f t="shared" si="51"/>
        <v>151920515.69108886</v>
      </c>
      <c r="H449" s="9"/>
      <c r="I449" s="9"/>
      <c r="J449" s="9"/>
      <c r="K449" s="9"/>
      <c r="M449">
        <v>290</v>
      </c>
      <c r="N449">
        <f t="shared" si="52"/>
        <v>21800</v>
      </c>
      <c r="O449" s="9">
        <f t="shared" si="53"/>
        <v>8681439.7172012385</v>
      </c>
      <c r="Q449">
        <v>290</v>
      </c>
      <c r="R449">
        <f t="shared" si="48"/>
        <v>46500</v>
      </c>
      <c r="S449" s="9">
        <f t="shared" si="49"/>
        <v>901862.97928042093</v>
      </c>
    </row>
    <row r="450" spans="4:19">
      <c r="D450" s="9"/>
      <c r="E450">
        <v>5800</v>
      </c>
      <c r="F450">
        <f t="shared" si="50"/>
        <v>31300</v>
      </c>
      <c r="G450" s="9">
        <f t="shared" si="51"/>
        <v>150961810.13151976</v>
      </c>
      <c r="H450" s="9"/>
      <c r="I450" s="9"/>
      <c r="J450" s="9"/>
      <c r="K450" s="9"/>
      <c r="M450">
        <v>290</v>
      </c>
      <c r="N450">
        <f t="shared" si="52"/>
        <v>21850</v>
      </c>
      <c r="O450" s="9">
        <f t="shared" si="53"/>
        <v>8632578.7956178896</v>
      </c>
      <c r="Q450">
        <v>290</v>
      </c>
      <c r="R450">
        <f t="shared" si="48"/>
        <v>46600</v>
      </c>
      <c r="S450" s="9">
        <f t="shared" si="49"/>
        <v>895351.03072433488</v>
      </c>
    </row>
    <row r="451" spans="4:19">
      <c r="D451" s="9"/>
      <c r="E451">
        <v>5800</v>
      </c>
      <c r="F451">
        <f t="shared" si="50"/>
        <v>31350</v>
      </c>
      <c r="G451" s="9">
        <f t="shared" si="51"/>
        <v>150010654.77753341</v>
      </c>
      <c r="H451" s="9"/>
      <c r="I451" s="9"/>
      <c r="J451" s="9"/>
      <c r="K451" s="9"/>
      <c r="M451">
        <v>290</v>
      </c>
      <c r="N451">
        <f t="shared" si="52"/>
        <v>21900</v>
      </c>
      <c r="O451" s="9">
        <f t="shared" si="53"/>
        <v>8584019.5254445355</v>
      </c>
      <c r="Q451">
        <v>290</v>
      </c>
      <c r="R451">
        <f t="shared" si="48"/>
        <v>46700</v>
      </c>
      <c r="S451" s="9">
        <f t="shared" si="49"/>
        <v>888896.98508741322</v>
      </c>
    </row>
    <row r="452" spans="4:19">
      <c r="D452" s="9"/>
      <c r="E452">
        <v>5800</v>
      </c>
      <c r="F452">
        <f t="shared" si="50"/>
        <v>31400</v>
      </c>
      <c r="G452" s="9">
        <f t="shared" si="51"/>
        <v>149066978.39153472</v>
      </c>
      <c r="H452" s="9"/>
      <c r="I452" s="9"/>
      <c r="J452" s="9"/>
      <c r="K452" s="9"/>
      <c r="M452">
        <v>290</v>
      </c>
      <c r="N452">
        <f t="shared" si="52"/>
        <v>21950</v>
      </c>
      <c r="O452" s="9">
        <f t="shared" si="53"/>
        <v>8535760.2220870126</v>
      </c>
      <c r="Q452">
        <v>290</v>
      </c>
      <c r="R452">
        <f t="shared" si="48"/>
        <v>46800</v>
      </c>
      <c r="S452" s="9">
        <f t="shared" si="49"/>
        <v>882500.23514816898</v>
      </c>
    </row>
    <row r="453" spans="4:19">
      <c r="D453" s="9"/>
      <c r="E453">
        <v>5800</v>
      </c>
      <c r="F453">
        <f t="shared" si="50"/>
        <v>31450</v>
      </c>
      <c r="G453" s="9">
        <f t="shared" si="51"/>
        <v>148130710.51882231</v>
      </c>
      <c r="H453" s="9"/>
      <c r="I453" s="9"/>
      <c r="J453" s="9"/>
      <c r="K453" s="9"/>
      <c r="M453">
        <v>290</v>
      </c>
      <c r="N453">
        <f t="shared" si="52"/>
        <v>22000</v>
      </c>
      <c r="O453" s="9">
        <f t="shared" si="53"/>
        <v>8487799.2026251704</v>
      </c>
      <c r="Q453">
        <v>290</v>
      </c>
      <c r="R453">
        <f t="shared" si="48"/>
        <v>46900</v>
      </c>
      <c r="S453" s="9">
        <f t="shared" si="49"/>
        <v>876160.18096281122</v>
      </c>
    </row>
    <row r="454" spans="4:19">
      <c r="D454" s="9"/>
      <c r="E454">
        <v>5800</v>
      </c>
      <c r="F454">
        <f t="shared" si="50"/>
        <v>31500</v>
      </c>
      <c r="G454" s="9">
        <f t="shared" si="51"/>
        <v>147201781.47777328</v>
      </c>
      <c r="H454" s="9"/>
      <c r="I454" s="9"/>
      <c r="J454" s="9"/>
      <c r="K454" s="9"/>
      <c r="M454">
        <v>290</v>
      </c>
      <c r="N454">
        <f t="shared" si="52"/>
        <v>22050</v>
      </c>
      <c r="O454" s="9">
        <f t="shared" si="53"/>
        <v>8440134.7860450689</v>
      </c>
      <c r="Q454">
        <v>290</v>
      </c>
      <c r="R454">
        <f t="shared" si="48"/>
        <v>47000</v>
      </c>
      <c r="S454" s="9">
        <f t="shared" si="49"/>
        <v>869876.229768052</v>
      </c>
    </row>
    <row r="455" spans="4:19">
      <c r="D455" s="9"/>
      <c r="E455">
        <v>5800</v>
      </c>
      <c r="F455">
        <f t="shared" si="50"/>
        <v>31550</v>
      </c>
      <c r="G455" s="9">
        <f t="shared" si="51"/>
        <v>146280122.35016224</v>
      </c>
      <c r="H455" s="9"/>
      <c r="I455" s="9"/>
      <c r="J455" s="9"/>
      <c r="K455" s="9"/>
      <c r="M455">
        <v>290</v>
      </c>
      <c r="N455">
        <f t="shared" si="52"/>
        <v>22100</v>
      </c>
      <c r="O455" s="9">
        <f t="shared" si="53"/>
        <v>8392765.2934640106</v>
      </c>
      <c r="Q455">
        <v>290</v>
      </c>
      <c r="R455">
        <f t="shared" si="48"/>
        <v>47100</v>
      </c>
      <c r="S455" s="9">
        <f t="shared" si="49"/>
        <v>863647.79588532355</v>
      </c>
    </row>
    <row r="456" spans="4:19">
      <c r="D456" s="9"/>
      <c r="E456">
        <v>5800</v>
      </c>
      <c r="F456">
        <f t="shared" si="50"/>
        <v>31600</v>
      </c>
      <c r="G456" s="9">
        <f t="shared" si="51"/>
        <v>145365664.9716194</v>
      </c>
      <c r="H456" s="9"/>
      <c r="I456" s="9"/>
      <c r="J456" s="9"/>
      <c r="K456" s="9"/>
      <c r="M456">
        <v>290</v>
      </c>
      <c r="N456">
        <f t="shared" si="52"/>
        <v>22150</v>
      </c>
      <c r="O456" s="9">
        <f t="shared" si="53"/>
        <v>8345689.0483485684</v>
      </c>
      <c r="Q456">
        <v>290</v>
      </c>
      <c r="R456">
        <f t="shared" si="48"/>
        <v>47200</v>
      </c>
      <c r="S456" s="9">
        <f t="shared" si="49"/>
        <v>857474.30062639085</v>
      </c>
    </row>
    <row r="457" spans="4:19">
      <c r="D457" s="9"/>
      <c r="E457">
        <v>5800</v>
      </c>
      <c r="F457">
        <f t="shared" si="50"/>
        <v>31650</v>
      </c>
      <c r="G457" s="9">
        <f t="shared" si="51"/>
        <v>144458341.92222193</v>
      </c>
      <c r="H457" s="9"/>
      <c r="I457" s="9"/>
      <c r="J457" s="9"/>
      <c r="K457" s="9"/>
      <c r="M457">
        <v>290</v>
      </c>
      <c r="N457">
        <f t="shared" si="52"/>
        <v>22200</v>
      </c>
      <c r="O457" s="9">
        <f t="shared" si="53"/>
        <v>8298904.3767258693</v>
      </c>
      <c r="Q457">
        <v>290</v>
      </c>
      <c r="R457">
        <f t="shared" si="48"/>
        <v>47300</v>
      </c>
      <c r="S457" s="9">
        <f t="shared" si="49"/>
        <v>851355.17220033298</v>
      </c>
    </row>
    <row r="458" spans="4:19">
      <c r="D458" s="9"/>
      <c r="E458">
        <v>5800</v>
      </c>
      <c r="F458">
        <f t="shared" si="50"/>
        <v>31700</v>
      </c>
      <c r="G458" s="9">
        <f t="shared" si="51"/>
        <v>143558086.51721627</v>
      </c>
      <c r="H458" s="9"/>
      <c r="I458" s="9"/>
      <c r="J458" s="9"/>
      <c r="K458" s="9"/>
      <c r="M458">
        <v>290</v>
      </c>
      <c r="N458">
        <f t="shared" si="52"/>
        <v>22250</v>
      </c>
      <c r="O458" s="9">
        <f t="shared" si="53"/>
        <v>8252409.6073881909</v>
      </c>
      <c r="Q458">
        <v>290</v>
      </c>
      <c r="R458">
        <f t="shared" si="48"/>
        <v>47400</v>
      </c>
      <c r="S458" s="9">
        <f t="shared" si="49"/>
        <v>845289.84562187153</v>
      </c>
    </row>
    <row r="459" spans="4:19">
      <c r="D459" s="9"/>
      <c r="E459">
        <v>5800</v>
      </c>
      <c r="F459">
        <f t="shared" si="50"/>
        <v>31750</v>
      </c>
      <c r="G459" s="9">
        <f t="shared" si="51"/>
        <v>142664832.7978726</v>
      </c>
      <c r="H459" s="9"/>
      <c r="I459" s="9"/>
      <c r="J459" s="9"/>
      <c r="K459" s="9"/>
      <c r="M459">
        <v>290</v>
      </c>
      <c r="N459">
        <f t="shared" si="52"/>
        <v>22300</v>
      </c>
      <c r="O459" s="9">
        <f t="shared" si="53"/>
        <v>8206203.0720910979</v>
      </c>
      <c r="Q459">
        <v>290</v>
      </c>
      <c r="R459">
        <f t="shared" si="48"/>
        <v>47500</v>
      </c>
      <c r="S459" s="9">
        <f t="shared" si="49"/>
        <v>839277.76262103149</v>
      </c>
    </row>
    <row r="460" spans="4:19">
      <c r="D460" s="9"/>
      <c r="E460">
        <v>5800</v>
      </c>
      <c r="F460">
        <f t="shared" si="50"/>
        <v>31800</v>
      </c>
      <c r="G460" s="9">
        <f t="shared" si="51"/>
        <v>141778515.52246365</v>
      </c>
      <c r="H460" s="9"/>
      <c r="I460" s="9"/>
      <c r="J460" s="9"/>
      <c r="K460" s="9"/>
      <c r="M460">
        <v>290</v>
      </c>
      <c r="N460">
        <f t="shared" si="52"/>
        <v>22350</v>
      </c>
      <c r="O460" s="9">
        <f t="shared" si="53"/>
        <v>8160283.105745215</v>
      </c>
      <c r="Q460">
        <v>290</v>
      </c>
      <c r="R460">
        <f t="shared" si="48"/>
        <v>47600</v>
      </c>
      <c r="S460" s="9">
        <f t="shared" si="49"/>
        <v>833318.37155410601</v>
      </c>
    </row>
    <row r="461" spans="4:19">
      <c r="D461" s="9"/>
      <c r="E461">
        <v>5800</v>
      </c>
      <c r="F461">
        <f t="shared" si="50"/>
        <v>31850</v>
      </c>
      <c r="G461" s="9">
        <f t="shared" si="51"/>
        <v>140899070.15737212</v>
      </c>
      <c r="H461" s="9"/>
      <c r="I461" s="9"/>
      <c r="J461" s="9"/>
      <c r="K461" s="9"/>
      <c r="M461">
        <v>290</v>
      </c>
      <c r="N461">
        <f t="shared" si="52"/>
        <v>22400</v>
      </c>
      <c r="O461" s="9">
        <f t="shared" si="53"/>
        <v>8114648.0466018999</v>
      </c>
      <c r="Q461">
        <v>290</v>
      </c>
      <c r="R461">
        <f t="shared" si="48"/>
        <v>47700</v>
      </c>
      <c r="S461" s="9">
        <f t="shared" si="49"/>
        <v>827411.12731591298</v>
      </c>
    </row>
    <row r="462" spans="4:19">
      <c r="D462" s="9"/>
      <c r="E462">
        <v>5800</v>
      </c>
      <c r="F462">
        <f t="shared" si="50"/>
        <v>31900</v>
      </c>
      <c r="G462" s="9">
        <f t="shared" si="51"/>
        <v>140026432.86832184</v>
      </c>
      <c r="H462" s="9"/>
      <c r="I462" s="9"/>
      <c r="J462" s="9"/>
      <c r="K462" s="9"/>
      <c r="M462">
        <v>290</v>
      </c>
      <c r="N462">
        <f t="shared" si="52"/>
        <v>22450</v>
      </c>
      <c r="O462" s="9">
        <f t="shared" si="53"/>
        <v>8069296.2364327786</v>
      </c>
      <c r="Q462">
        <v>290</v>
      </c>
      <c r="R462">
        <f t="shared" si="48"/>
        <v>47800</v>
      </c>
      <c r="S462" s="9">
        <f t="shared" si="49"/>
        <v>821555.49125331349</v>
      </c>
    </row>
    <row r="463" spans="4:19">
      <c r="D463" s="9"/>
      <c r="E463">
        <v>5800</v>
      </c>
      <c r="F463">
        <f t="shared" si="50"/>
        <v>31950</v>
      </c>
      <c r="G463" s="9">
        <f t="shared" si="51"/>
        <v>139160540.51173002</v>
      </c>
      <c r="H463" s="9"/>
      <c r="I463" s="9"/>
      <c r="J463" s="9"/>
      <c r="K463" s="9"/>
      <c r="M463">
        <v>290</v>
      </c>
      <c r="N463">
        <f t="shared" si="52"/>
        <v>22500</v>
      </c>
      <c r="O463" s="9">
        <f t="shared" si="53"/>
        <v>8024226.0207034964</v>
      </c>
      <c r="Q463">
        <v>290</v>
      </c>
      <c r="R463">
        <f t="shared" si="48"/>
        <v>47900</v>
      </c>
      <c r="S463" s="9">
        <f t="shared" si="49"/>
        <v>815750.93107998453</v>
      </c>
    </row>
    <row r="464" spans="4:19">
      <c r="D464" s="9"/>
      <c r="E464">
        <v>5800</v>
      </c>
      <c r="F464">
        <f t="shared" si="50"/>
        <v>32000</v>
      </c>
      <c r="G464" s="9">
        <f t="shared" si="51"/>
        <v>138301330.62617838</v>
      </c>
      <c r="H464" s="9"/>
      <c r="I464" s="9"/>
      <c r="J464" s="9"/>
      <c r="K464" s="9"/>
      <c r="M464">
        <v>290</v>
      </c>
      <c r="N464">
        <f t="shared" si="52"/>
        <v>22550</v>
      </c>
      <c r="O464" s="9">
        <f t="shared" si="53"/>
        <v>7979435.7487416565</v>
      </c>
      <c r="Q464">
        <v>290</v>
      </c>
      <c r="R464">
        <f t="shared" si="48"/>
        <v>48000</v>
      </c>
      <c r="S464" s="9">
        <f t="shared" si="49"/>
        <v>809996.92079241702</v>
      </c>
    </row>
    <row r="465" spans="4:19">
      <c r="D465" s="9"/>
      <c r="E465">
        <v>5800</v>
      </c>
      <c r="F465">
        <f t="shared" si="50"/>
        <v>32050</v>
      </c>
      <c r="G465" s="9">
        <f t="shared" si="51"/>
        <v>137448741.42400593</v>
      </c>
      <c r="H465" s="9"/>
      <c r="I465" s="9"/>
      <c r="J465" s="9"/>
      <c r="K465" s="9"/>
      <c r="M465">
        <v>290</v>
      </c>
      <c r="N465">
        <f t="shared" si="52"/>
        <v>22600</v>
      </c>
      <c r="O465" s="9">
        <f t="shared" si="53"/>
        <v>7934923.7738991976</v>
      </c>
      <c r="Q465">
        <v>290</v>
      </c>
      <c r="R465">
        <f t="shared" si="48"/>
        <v>48100</v>
      </c>
      <c r="S465" s="9">
        <f t="shared" si="49"/>
        <v>804292.94058712514</v>
      </c>
    </row>
    <row r="466" spans="4:19">
      <c r="D466" s="9"/>
      <c r="E466">
        <v>5800</v>
      </c>
      <c r="F466">
        <f t="shared" si="50"/>
        <v>32100</v>
      </c>
      <c r="G466" s="9">
        <f t="shared" si="51"/>
        <v>136602711.78301492</v>
      </c>
      <c r="H466" s="9"/>
      <c r="I466" s="9"/>
      <c r="J466" s="9"/>
      <c r="K466" s="9"/>
      <c r="M466">
        <v>290</v>
      </c>
      <c r="N466">
        <f t="shared" si="52"/>
        <v>22650</v>
      </c>
      <c r="O466" s="9">
        <f t="shared" si="53"/>
        <v>7890688.4537092764</v>
      </c>
      <c r="Q466">
        <v>290</v>
      </c>
      <c r="R466">
        <f t="shared" si="48"/>
        <v>48200</v>
      </c>
      <c r="S466" s="9">
        <f t="shared" si="49"/>
        <v>798638.47677904787</v>
      </c>
    </row>
    <row r="467" spans="4:19">
      <c r="D467" s="9"/>
      <c r="E467">
        <v>5800</v>
      </c>
      <c r="F467">
        <f t="shared" si="50"/>
        <v>32150</v>
      </c>
      <c r="G467" s="9">
        <f t="shared" si="51"/>
        <v>135763181.23829436</v>
      </c>
      <c r="H467" s="9"/>
      <c r="I467" s="9"/>
      <c r="J467" s="9"/>
      <c r="K467" s="9"/>
      <c r="M467">
        <v>290</v>
      </c>
      <c r="N467">
        <f t="shared" si="52"/>
        <v>22700</v>
      </c>
      <c r="O467" s="9">
        <f t="shared" si="53"/>
        <v>7846728.1500378335</v>
      </c>
      <c r="Q467">
        <v>290</v>
      </c>
      <c r="R467">
        <f t="shared" si="48"/>
        <v>48300</v>
      </c>
      <c r="S467" s="9">
        <f t="shared" si="49"/>
        <v>793033.02172112162</v>
      </c>
    </row>
    <row r="468" spans="4:19">
      <c r="D468" s="9"/>
      <c r="E468">
        <v>5800</v>
      </c>
      <c r="F468">
        <f t="shared" si="50"/>
        <v>32200</v>
      </c>
      <c r="G468" s="9">
        <f t="shared" si="51"/>
        <v>134930089.97415286</v>
      </c>
      <c r="H468" s="9"/>
      <c r="I468" s="9"/>
      <c r="J468" s="9"/>
      <c r="K468" s="9"/>
      <c r="M468">
        <v>290</v>
      </c>
      <c r="N468">
        <f t="shared" si="52"/>
        <v>22750</v>
      </c>
      <c r="O468" s="9">
        <f t="shared" si="53"/>
        <v>7803041.2292299466</v>
      </c>
      <c r="Q468">
        <v>290</v>
      </c>
      <c r="R468">
        <f t="shared" si="48"/>
        <v>48400</v>
      </c>
      <c r="S468" s="9">
        <f t="shared" si="49"/>
        <v>787476.07372501015</v>
      </c>
    </row>
    <row r="469" spans="4:19">
      <c r="D469" s="9"/>
      <c r="E469">
        <v>5800</v>
      </c>
      <c r="F469">
        <f t="shared" si="50"/>
        <v>32250</v>
      </c>
      <c r="G469" s="9">
        <f t="shared" si="51"/>
        <v>134103378.81616549</v>
      </c>
      <c r="H469" s="9"/>
      <c r="I469" s="9"/>
      <c r="J469" s="9"/>
      <c r="K469" s="9"/>
      <c r="M469">
        <v>290</v>
      </c>
      <c r="N469">
        <f t="shared" si="52"/>
        <v>22800</v>
      </c>
      <c r="O469" s="9">
        <f t="shared" si="53"/>
        <v>7759626.0622510966</v>
      </c>
      <c r="Q469">
        <v>290</v>
      </c>
      <c r="R469">
        <f t="shared" si="48"/>
        <v>48500</v>
      </c>
      <c r="S469" s="9">
        <f t="shared" si="49"/>
        <v>781967.13698297145</v>
      </c>
    </row>
    <row r="470" spans="4:19">
      <c r="D470" s="9"/>
      <c r="E470">
        <v>5800</v>
      </c>
      <c r="F470">
        <f t="shared" si="50"/>
        <v>32300</v>
      </c>
      <c r="G470" s="9">
        <f t="shared" si="51"/>
        <v>133282989.22332932</v>
      </c>
      <c r="H470" s="9"/>
      <c r="I470" s="9"/>
      <c r="J470" s="9"/>
      <c r="K470" s="9"/>
      <c r="M470">
        <v>290</v>
      </c>
      <c r="N470">
        <f t="shared" si="52"/>
        <v>22850</v>
      </c>
      <c r="O470" s="9">
        <f t="shared" si="53"/>
        <v>7716481.024823497</v>
      </c>
      <c r="Q470">
        <v>290</v>
      </c>
      <c r="R470">
        <f t="shared" si="48"/>
        <v>48600</v>
      </c>
      <c r="S470" s="9">
        <f t="shared" si="49"/>
        <v>776505.72149084334</v>
      </c>
    </row>
    <row r="471" spans="4:19">
      <c r="D471" s="9"/>
      <c r="E471">
        <v>5800</v>
      </c>
      <c r="F471">
        <f t="shared" si="50"/>
        <v>32350</v>
      </c>
      <c r="G471" s="9">
        <f t="shared" si="51"/>
        <v>132468863.28032722</v>
      </c>
      <c r="H471" s="9"/>
      <c r="I471" s="9"/>
      <c r="J471" s="9"/>
      <c r="K471" s="9"/>
      <c r="M471">
        <v>290</v>
      </c>
      <c r="N471">
        <f t="shared" si="52"/>
        <v>22900</v>
      </c>
      <c r="O471" s="9">
        <f t="shared" si="53"/>
        <v>7673604.4975575935</v>
      </c>
      <c r="Q471">
        <v>290</v>
      </c>
      <c r="R471">
        <f t="shared" si="48"/>
        <v>48700</v>
      </c>
      <c r="S471" s="9">
        <f t="shared" si="49"/>
        <v>771091.34297213319</v>
      </c>
    </row>
    <row r="472" spans="4:19">
      <c r="D472" s="9"/>
      <c r="E472">
        <v>5800</v>
      </c>
      <c r="F472">
        <f t="shared" si="50"/>
        <v>32400</v>
      </c>
      <c r="G472" s="9">
        <f t="shared" si="51"/>
        <v>131660943.68989533</v>
      </c>
      <c r="H472" s="9"/>
      <c r="I472" s="9"/>
      <c r="J472" s="9"/>
      <c r="K472" s="9"/>
      <c r="M472">
        <v>290</v>
      </c>
      <c r="N472">
        <f t="shared" si="52"/>
        <v>22950</v>
      </c>
      <c r="O472" s="9">
        <f t="shared" si="53"/>
        <v>7630994.8660787968</v>
      </c>
      <c r="Q472">
        <v>290</v>
      </c>
      <c r="R472">
        <f t="shared" si="48"/>
        <v>48800</v>
      </c>
      <c r="S472" s="9">
        <f t="shared" si="49"/>
        <v>765723.52280319319</v>
      </c>
    </row>
    <row r="473" spans="4:19">
      <c r="D473" s="9"/>
      <c r="E473">
        <v>5800</v>
      </c>
      <c r="F473">
        <f t="shared" si="50"/>
        <v>32450</v>
      </c>
      <c r="G473" s="9">
        <f t="shared" si="51"/>
        <v>130859173.76529883</v>
      </c>
      <c r="H473" s="9"/>
      <c r="I473" s="9"/>
      <c r="J473" s="9"/>
      <c r="K473" s="9"/>
      <c r="M473">
        <v>290</v>
      </c>
      <c r="N473">
        <f t="shared" si="52"/>
        <v>23000</v>
      </c>
      <c r="O473" s="9">
        <f t="shared" si="53"/>
        <v>7588650.5211497145</v>
      </c>
      <c r="Q473">
        <v>290</v>
      </c>
      <c r="R473">
        <f t="shared" si="48"/>
        <v>48900</v>
      </c>
      <c r="S473" s="9">
        <f t="shared" si="49"/>
        <v>760401.78793946421</v>
      </c>
    </row>
    <row r="474" spans="4:19">
      <c r="D474" s="9"/>
      <c r="E474">
        <v>5800</v>
      </c>
      <c r="F474">
        <f t="shared" si="50"/>
        <v>32500</v>
      </c>
      <c r="G474" s="9">
        <f t="shared" si="51"/>
        <v>130063497.42290865</v>
      </c>
      <c r="H474" s="9"/>
      <c r="I474" s="9"/>
      <c r="J474" s="9"/>
      <c r="K474" s="9"/>
      <c r="M474">
        <v>290</v>
      </c>
      <c r="N474">
        <f t="shared" si="52"/>
        <v>23050</v>
      </c>
      <c r="O474" s="9">
        <f t="shared" si="53"/>
        <v>7546569.8587877937</v>
      </c>
      <c r="Q474">
        <v>290</v>
      </c>
      <c r="R474">
        <f t="shared" si="48"/>
        <v>49000</v>
      </c>
      <c r="S474" s="9">
        <f t="shared" si="49"/>
        <v>755125.67084277491</v>
      </c>
    </row>
    <row r="475" spans="4:19">
      <c r="D475" s="9"/>
      <c r="E475">
        <v>5800</v>
      </c>
      <c r="F475">
        <f t="shared" si="50"/>
        <v>32550</v>
      </c>
      <c r="G475" s="9">
        <f t="shared" si="51"/>
        <v>129273859.17487802</v>
      </c>
      <c r="H475" s="9"/>
      <c r="I475" s="9"/>
      <c r="J475" s="9"/>
      <c r="K475" s="9"/>
      <c r="M475">
        <v>290</v>
      </c>
      <c r="N475">
        <f t="shared" si="52"/>
        <v>23100</v>
      </c>
      <c r="O475" s="9">
        <f t="shared" si="53"/>
        <v>7504751.2803786639</v>
      </c>
      <c r="Q475">
        <v>290</v>
      </c>
      <c r="R475">
        <f t="shared" si="48"/>
        <v>49100</v>
      </c>
      <c r="S475" s="9">
        <f t="shared" si="49"/>
        <v>749894.70940967347</v>
      </c>
    </row>
    <row r="476" spans="4:19">
      <c r="D476" s="9"/>
      <c r="E476">
        <v>5800</v>
      </c>
      <c r="F476">
        <f t="shared" si="50"/>
        <v>32600</v>
      </c>
      <c r="G476" s="9">
        <f t="shared" si="51"/>
        <v>128490204.12192217</v>
      </c>
      <c r="H476" s="9"/>
      <c r="I476" s="9"/>
      <c r="J476" s="9"/>
      <c r="K476" s="9"/>
      <c r="M476">
        <v>290</v>
      </c>
      <c r="N476">
        <f t="shared" si="52"/>
        <v>23150</v>
      </c>
      <c r="O476" s="9">
        <f t="shared" si="53"/>
        <v>7463193.1927852072</v>
      </c>
      <c r="Q476">
        <v>290</v>
      </c>
      <c r="R476">
        <f t="shared" si="48"/>
        <v>49200</v>
      </c>
      <c r="S476" s="9">
        <f t="shared" si="49"/>
        <v>744708.44690078509</v>
      </c>
    </row>
    <row r="477" spans="4:19">
      <c r="D477" s="9"/>
      <c r="E477">
        <v>5800</v>
      </c>
      <c r="F477">
        <f t="shared" si="50"/>
        <v>32650</v>
      </c>
      <c r="G477" s="9">
        <f t="shared" si="51"/>
        <v>127712477.94619446</v>
      </c>
      <c r="H477" s="9"/>
      <c r="I477" s="9"/>
      <c r="J477" s="9"/>
      <c r="K477" s="9"/>
      <c r="M477">
        <v>290</v>
      </c>
      <c r="N477">
        <f t="shared" si="52"/>
        <v>23200</v>
      </c>
      <c r="O477" s="9">
        <f t="shared" si="53"/>
        <v>7421894.0084524127</v>
      </c>
      <c r="Q477">
        <v>290</v>
      </c>
      <c r="R477">
        <f t="shared" si="48"/>
        <v>49300</v>
      </c>
      <c r="S477" s="9">
        <f t="shared" si="49"/>
        <v>739566.43187117123</v>
      </c>
    </row>
    <row r="478" spans="4:19">
      <c r="D478" s="9"/>
      <c r="E478">
        <v>5800</v>
      </c>
      <c r="F478">
        <f t="shared" si="50"/>
        <v>32700</v>
      </c>
      <c r="G478" s="9">
        <f t="shared" si="51"/>
        <v>126940626.90425843</v>
      </c>
      <c r="H478" s="9"/>
      <c r="I478" s="9"/>
      <c r="J478" s="9"/>
      <c r="K478" s="9"/>
      <c r="M478">
        <v>290</v>
      </c>
      <c r="N478">
        <f t="shared" si="52"/>
        <v>23250</v>
      </c>
      <c r="O478" s="9">
        <f t="shared" si="53"/>
        <v>7380852.1455082456</v>
      </c>
      <c r="Q478">
        <v>290</v>
      </c>
      <c r="R478">
        <f t="shared" si="48"/>
        <v>49400</v>
      </c>
      <c r="S478" s="9">
        <f t="shared" si="49"/>
        <v>734468.21810168016</v>
      </c>
    </row>
    <row r="479" spans="4:19">
      <c r="D479" s="9"/>
      <c r="E479">
        <v>5800</v>
      </c>
      <c r="F479">
        <f t="shared" si="50"/>
        <v>32750</v>
      </c>
      <c r="G479" s="9">
        <f t="shared" si="51"/>
        <v>126174597.82015808</v>
      </c>
      <c r="H479" s="9"/>
      <c r="I479" s="9"/>
      <c r="J479" s="9"/>
      <c r="K479" s="9"/>
      <c r="M479">
        <v>290</v>
      </c>
      <c r="N479">
        <f t="shared" si="52"/>
        <v>23300</v>
      </c>
      <c r="O479" s="9">
        <f t="shared" si="53"/>
        <v>7340066.0278605428</v>
      </c>
      <c r="Q479">
        <v>290</v>
      </c>
      <c r="R479">
        <f t="shared" si="48"/>
        <v>49500</v>
      </c>
      <c r="S479" s="9">
        <f t="shared" si="49"/>
        <v>729413.36453127442</v>
      </c>
    </row>
    <row r="480" spans="4:19">
      <c r="D480" s="9"/>
      <c r="E480">
        <v>5800</v>
      </c>
      <c r="F480">
        <f t="shared" si="50"/>
        <v>32800</v>
      </c>
      <c r="G480" s="9">
        <f t="shared" si="51"/>
        <v>125414338.07857984</v>
      </c>
      <c r="H480" s="9"/>
      <c r="I480" s="9"/>
      <c r="J480" s="9"/>
      <c r="K480" s="9"/>
      <c r="M480">
        <v>290</v>
      </c>
      <c r="N480">
        <f t="shared" si="52"/>
        <v>23350</v>
      </c>
      <c r="O480" s="9">
        <f t="shared" si="53"/>
        <v>7299534.0852900315</v>
      </c>
      <c r="Q480">
        <v>290</v>
      </c>
      <c r="R480">
        <f t="shared" si="48"/>
        <v>49600</v>
      </c>
      <c r="S480" s="9">
        <f t="shared" si="49"/>
        <v>724401.43519031256</v>
      </c>
    </row>
    <row r="481" spans="4:19">
      <c r="D481" s="9"/>
      <c r="E481">
        <v>5800</v>
      </c>
      <c r="F481">
        <f t="shared" si="50"/>
        <v>32850</v>
      </c>
      <c r="G481" s="9">
        <f t="shared" si="51"/>
        <v>124659795.61810632</v>
      </c>
      <c r="H481" s="9"/>
      <c r="I481" s="9"/>
      <c r="J481" s="9"/>
      <c r="K481" s="9"/>
      <c r="M481">
        <v>290</v>
      </c>
      <c r="N481">
        <f t="shared" si="52"/>
        <v>23400</v>
      </c>
      <c r="O481" s="9">
        <f t="shared" si="53"/>
        <v>7259254.7535396041</v>
      </c>
      <c r="Q481">
        <v>290</v>
      </c>
      <c r="R481">
        <f t="shared" si="48"/>
        <v>49700</v>
      </c>
      <c r="S481" s="9">
        <f t="shared" si="49"/>
        <v>719431.99913478491</v>
      </c>
    </row>
    <row r="482" spans="4:19">
      <c r="D482" s="9"/>
      <c r="E482">
        <v>5800</v>
      </c>
      <c r="F482">
        <f t="shared" si="50"/>
        <v>32900</v>
      </c>
      <c r="G482" s="9">
        <f t="shared" si="51"/>
        <v>123910918.92456511</v>
      </c>
      <c r="H482" s="9"/>
      <c r="I482" s="9"/>
      <c r="J482" s="9"/>
      <c r="K482" s="9"/>
      <c r="M482">
        <v>290</v>
      </c>
      <c r="N482">
        <f t="shared" si="52"/>
        <v>23450</v>
      </c>
      <c r="O482" s="9">
        <f t="shared" si="53"/>
        <v>7219226.4743999578</v>
      </c>
      <c r="Q482">
        <v>290</v>
      </c>
      <c r="R482">
        <f t="shared" si="48"/>
        <v>49800</v>
      </c>
      <c r="S482" s="9">
        <f t="shared" si="49"/>
        <v>714504.63038147264</v>
      </c>
    </row>
    <row r="483" spans="4:19">
      <c r="D483" s="9"/>
      <c r="E483">
        <v>5800</v>
      </c>
      <c r="F483">
        <f t="shared" si="50"/>
        <v>32950</v>
      </c>
      <c r="G483" s="9">
        <f t="shared" si="51"/>
        <v>123167657.02446233</v>
      </c>
      <c r="H483" s="9"/>
      <c r="I483" s="9"/>
      <c r="J483" s="9"/>
      <c r="K483" s="9"/>
      <c r="M483">
        <v>290</v>
      </c>
      <c r="N483">
        <f t="shared" si="52"/>
        <v>23500</v>
      </c>
      <c r="O483" s="9">
        <f t="shared" si="53"/>
        <v>7179447.6957916198</v>
      </c>
      <c r="Q483">
        <v>290</v>
      </c>
      <c r="R483">
        <f t="shared" si="48"/>
        <v>49900</v>
      </c>
      <c r="S483" s="9">
        <f t="shared" si="49"/>
        <v>709618.90784402797</v>
      </c>
    </row>
    <row r="484" spans="4:19">
      <c r="D484" s="9"/>
      <c r="E484">
        <v>5800</v>
      </c>
      <c r="F484">
        <f t="shared" si="50"/>
        <v>33000</v>
      </c>
      <c r="G484" s="9">
        <f t="shared" si="51"/>
        <v>122429959.47850899</v>
      </c>
      <c r="H484" s="9"/>
      <c r="I484" s="9"/>
      <c r="J484" s="9"/>
      <c r="K484" s="9"/>
      <c r="M484">
        <v>290</v>
      </c>
      <c r="N484">
        <f t="shared" si="52"/>
        <v>23550</v>
      </c>
      <c r="O484" s="9">
        <f t="shared" si="53"/>
        <v>7139916.8718435252</v>
      </c>
      <c r="Q484">
        <v>290</v>
      </c>
      <c r="R484">
        <f t="shared" si="48"/>
        <v>50000</v>
      </c>
      <c r="S484" s="9">
        <f t="shared" si="49"/>
        <v>704774.41526995576</v>
      </c>
    </row>
    <row r="485" spans="4:19">
      <c r="D485" s="9"/>
      <c r="E485">
        <v>5800</v>
      </c>
      <c r="F485">
        <f t="shared" si="50"/>
        <v>33050</v>
      </c>
      <c r="G485" s="9">
        <f t="shared" si="51"/>
        <v>121697776.37523159</v>
      </c>
      <c r="H485" s="9"/>
      <c r="I485" s="9"/>
      <c r="J485" s="9"/>
      <c r="K485" s="9"/>
      <c r="M485">
        <v>290</v>
      </c>
      <c r="N485">
        <f t="shared" si="52"/>
        <v>23600</v>
      </c>
      <c r="O485" s="9">
        <f t="shared" si="53"/>
        <v>7100632.4629682023</v>
      </c>
      <c r="Q485">
        <v>290</v>
      </c>
      <c r="R485">
        <f t="shared" si="48"/>
        <v>50100</v>
      </c>
      <c r="S485" s="9">
        <f t="shared" si="49"/>
        <v>699970.74117848568</v>
      </c>
    </row>
    <row r="486" spans="4:19">
      <c r="D486" s="9"/>
      <c r="E486">
        <v>5800</v>
      </c>
      <c r="F486">
        <f t="shared" si="50"/>
        <v>33100</v>
      </c>
      <c r="G486" s="9">
        <f t="shared" si="51"/>
        <v>120971058.32466888</v>
      </c>
      <c r="H486" s="9"/>
      <c r="I486" s="9"/>
      <c r="J486" s="9"/>
      <c r="K486" s="9"/>
      <c r="M486">
        <v>290</v>
      </c>
      <c r="N486">
        <f t="shared" si="52"/>
        <v>23650</v>
      </c>
      <c r="O486" s="9">
        <f t="shared" si="53"/>
        <v>7061592.935933643</v>
      </c>
      <c r="Q486">
        <v>290</v>
      </c>
      <c r="R486">
        <f t="shared" ref="R486:R549" si="54">+R485+100</f>
        <v>50200</v>
      </c>
      <c r="S486" s="9">
        <f t="shared" ref="S486:S549" si="55">(2*3.14*6.626*9/(R486^5)*10^27)/(EXP((6.626*3)/(1.38*Q486*R486)*10^6)-1)</f>
        <v>695207.47879931936</v>
      </c>
    </row>
    <row r="487" spans="4:19">
      <c r="D487" s="9"/>
      <c r="E487">
        <v>5800</v>
      </c>
      <c r="F487">
        <f t="shared" si="50"/>
        <v>33150</v>
      </c>
      <c r="G487" s="9">
        <f t="shared" si="51"/>
        <v>120249756.45215578</v>
      </c>
      <c r="H487" s="9"/>
      <c r="I487" s="9"/>
      <c r="J487" s="9"/>
      <c r="K487" s="9"/>
      <c r="M487">
        <v>290</v>
      </c>
      <c r="N487">
        <f t="shared" si="52"/>
        <v>23700</v>
      </c>
      <c r="O487" s="9">
        <f t="shared" si="53"/>
        <v>7022796.7639319589</v>
      </c>
      <c r="Q487">
        <v>290</v>
      </c>
      <c r="R487">
        <f t="shared" si="54"/>
        <v>50300</v>
      </c>
      <c r="S487" s="9">
        <f t="shared" si="55"/>
        <v>690484.22601223958</v>
      </c>
    </row>
    <row r="488" spans="4:19">
      <c r="D488" s="9"/>
      <c r="E488">
        <v>5800</v>
      </c>
      <c r="F488">
        <f t="shared" si="50"/>
        <v>33200</v>
      </c>
      <c r="G488" s="9">
        <f t="shared" si="51"/>
        <v>119533822.39218704</v>
      </c>
      <c r="H488" s="9"/>
      <c r="I488" s="9"/>
      <c r="J488" s="9"/>
      <c r="K488" s="9"/>
      <c r="M488">
        <v>290</v>
      </c>
      <c r="N488">
        <f t="shared" si="52"/>
        <v>23750</v>
      </c>
      <c r="O488" s="9">
        <f t="shared" si="53"/>
        <v>6984242.4266449073</v>
      </c>
      <c r="Q488">
        <v>290</v>
      </c>
      <c r="R488">
        <f t="shared" si="54"/>
        <v>50400</v>
      </c>
      <c r="S488" s="9">
        <f t="shared" si="55"/>
        <v>685800.58528756944</v>
      </c>
    </row>
    <row r="489" spans="4:19">
      <c r="D489" s="9"/>
      <c r="E489">
        <v>5800</v>
      </c>
      <c r="F489">
        <f t="shared" si="50"/>
        <v>33250</v>
      </c>
      <c r="G489" s="9">
        <f t="shared" si="51"/>
        <v>118823208.28236437</v>
      </c>
      <c r="H489" s="9"/>
      <c r="I489" s="9"/>
      <c r="J489" s="9"/>
      <c r="K489" s="9"/>
      <c r="M489">
        <v>290</v>
      </c>
      <c r="N489">
        <f t="shared" si="52"/>
        <v>23800</v>
      </c>
      <c r="O489" s="9">
        <f t="shared" si="53"/>
        <v>6945928.4103063559</v>
      </c>
      <c r="Q489">
        <v>290</v>
      </c>
      <c r="R489">
        <f t="shared" si="54"/>
        <v>50500</v>
      </c>
      <c r="S489" s="9">
        <f t="shared" si="55"/>
        <v>681156.16362746968</v>
      </c>
    </row>
    <row r="490" spans="4:19">
      <c r="D490" s="9"/>
      <c r="E490">
        <v>5800</v>
      </c>
      <c r="F490">
        <f t="shared" si="50"/>
        <v>33300</v>
      </c>
      <c r="G490" s="9">
        <f t="shared" si="51"/>
        <v>118117866.75742593</v>
      </c>
      <c r="H490" s="9"/>
      <c r="I490" s="9"/>
      <c r="J490" s="9"/>
      <c r="K490" s="9"/>
      <c r="M490">
        <v>290</v>
      </c>
      <c r="N490">
        <f t="shared" si="52"/>
        <v>23850</v>
      </c>
      <c r="O490" s="9">
        <f t="shared" si="53"/>
        <v>6907853.2077617971</v>
      </c>
      <c r="Q490">
        <v>290</v>
      </c>
      <c r="R490">
        <f t="shared" si="54"/>
        <v>50600</v>
      </c>
      <c r="S490" s="9">
        <f t="shared" si="55"/>
        <v>676550.57250805642</v>
      </c>
    </row>
    <row r="491" spans="4:19">
      <c r="D491" s="9"/>
      <c r="E491">
        <v>5800</v>
      </c>
      <c r="F491">
        <f t="shared" si="50"/>
        <v>33350</v>
      </c>
      <c r="G491" s="9">
        <f t="shared" si="51"/>
        <v>117417750.94335271</v>
      </c>
      <c r="H491" s="9"/>
      <c r="I491" s="9"/>
      <c r="J491" s="9"/>
      <c r="K491" s="9"/>
      <c r="M491">
        <v>290</v>
      </c>
      <c r="N491">
        <f t="shared" si="52"/>
        <v>23900</v>
      </c>
      <c r="O491" s="9">
        <f t="shared" si="53"/>
        <v>6870015.318524898</v>
      </c>
      <c r="Q491">
        <v>290</v>
      </c>
      <c r="R491">
        <f t="shared" si="54"/>
        <v>50700</v>
      </c>
      <c r="S491" s="9">
        <f t="shared" si="55"/>
        <v>671983.42782233318</v>
      </c>
    </row>
    <row r="492" spans="4:19">
      <c r="D492" s="9"/>
      <c r="E492">
        <v>5800</v>
      </c>
      <c r="F492">
        <f t="shared" si="50"/>
        <v>33400</v>
      </c>
      <c r="G492" s="9">
        <f t="shared" si="51"/>
        <v>116722814.45155467</v>
      </c>
      <c r="H492" s="9"/>
      <c r="I492" s="9"/>
      <c r="J492" s="9"/>
      <c r="K492" s="9"/>
      <c r="M492">
        <v>290</v>
      </c>
      <c r="N492">
        <f t="shared" si="52"/>
        <v>23950</v>
      </c>
      <c r="O492" s="9">
        <f t="shared" si="53"/>
        <v>6832413.2488313168</v>
      </c>
      <c r="Q492">
        <v>290</v>
      </c>
      <c r="R492">
        <f t="shared" si="54"/>
        <v>50800</v>
      </c>
      <c r="S492" s="9">
        <f t="shared" si="55"/>
        <v>667454.34982392273</v>
      </c>
    </row>
    <row r="493" spans="4:19">
      <c r="D493" s="9"/>
      <c r="E493">
        <v>5800</v>
      </c>
      <c r="F493">
        <f t="shared" si="50"/>
        <v>33450</v>
      </c>
      <c r="G493" s="9">
        <f t="shared" si="51"/>
        <v>116033011.37313582</v>
      </c>
      <c r="H493" s="9"/>
      <c r="I493" s="9"/>
      <c r="J493" s="9"/>
      <c r="K493" s="9"/>
      <c r="M493">
        <v>290</v>
      </c>
      <c r="N493">
        <f t="shared" si="52"/>
        <v>24000</v>
      </c>
      <c r="O493" s="9">
        <f t="shared" si="53"/>
        <v>6795045.5116896965</v>
      </c>
      <c r="Q493">
        <v>290</v>
      </c>
      <c r="R493">
        <f t="shared" si="54"/>
        <v>50900</v>
      </c>
      <c r="S493" s="9">
        <f t="shared" si="55"/>
        <v>662962.96307158342</v>
      </c>
    </row>
    <row r="494" spans="4:19">
      <c r="D494" s="9"/>
      <c r="E494">
        <v>5800</v>
      </c>
      <c r="F494">
        <f t="shared" si="50"/>
        <v>33500</v>
      </c>
      <c r="G494" s="9">
        <f t="shared" si="51"/>
        <v>115348296.27323107</v>
      </c>
      <c r="H494" s="9"/>
      <c r="I494" s="9"/>
      <c r="J494" s="9"/>
      <c r="K494" s="9"/>
      <c r="M494">
        <v>290</v>
      </c>
      <c r="N494">
        <f t="shared" si="52"/>
        <v>24050</v>
      </c>
      <c r="O494" s="9">
        <f t="shared" si="53"/>
        <v>6757910.6269300161</v>
      </c>
      <c r="Q494">
        <v>290</v>
      </c>
      <c r="R494">
        <f t="shared" si="54"/>
        <v>51000</v>
      </c>
      <c r="S494" s="9">
        <f t="shared" si="55"/>
        <v>658508.8963745028</v>
      </c>
    </row>
    <row r="495" spans="4:19">
      <c r="D495" s="9"/>
      <c r="E495">
        <v>5800</v>
      </c>
      <c r="F495">
        <f t="shared" si="50"/>
        <v>33550</v>
      </c>
      <c r="G495" s="9">
        <f t="shared" si="51"/>
        <v>114668624.18542331</v>
      </c>
      <c r="H495" s="9"/>
      <c r="I495" s="9"/>
      <c r="J495" s="9"/>
      <c r="K495" s="9"/>
      <c r="M495">
        <v>290</v>
      </c>
      <c r="N495">
        <f t="shared" si="52"/>
        <v>24100</v>
      </c>
      <c r="O495" s="9">
        <f t="shared" si="53"/>
        <v>6721007.1212493442</v>
      </c>
      <c r="Q495">
        <v>290</v>
      </c>
      <c r="R495">
        <f t="shared" si="54"/>
        <v>51100</v>
      </c>
      <c r="S495" s="9">
        <f t="shared" si="55"/>
        <v>654091.78273835371</v>
      </c>
    </row>
    <row r="496" spans="4:19">
      <c r="D496" s="9"/>
      <c r="E496">
        <v>5800</v>
      </c>
      <c r="F496">
        <f t="shared" si="50"/>
        <v>33600</v>
      </c>
      <c r="G496" s="9">
        <f t="shared" si="51"/>
        <v>113993950.60623153</v>
      </c>
      <c r="H496" s="9"/>
      <c r="I496" s="9"/>
      <c r="J496" s="9"/>
      <c r="K496" s="9"/>
      <c r="M496">
        <v>290</v>
      </c>
      <c r="N496">
        <f t="shared" si="52"/>
        <v>24150</v>
      </c>
      <c r="O496" s="9">
        <f t="shared" si="53"/>
        <v>6684333.5282550193</v>
      </c>
      <c r="Q496">
        <v>290</v>
      </c>
      <c r="R496">
        <f t="shared" si="54"/>
        <v>51200</v>
      </c>
      <c r="S496" s="9">
        <f t="shared" si="55"/>
        <v>649711.25931210502</v>
      </c>
    </row>
    <row r="497" spans="4:19">
      <c r="D497" s="9"/>
      <c r="E497">
        <v>5800</v>
      </c>
      <c r="F497">
        <f t="shared" si="50"/>
        <v>33650</v>
      </c>
      <c r="G497" s="9">
        <f t="shared" si="51"/>
        <v>113324231.48967068</v>
      </c>
      <c r="H497" s="9"/>
      <c r="I497" s="9"/>
      <c r="J497" s="9"/>
      <c r="K497" s="9"/>
      <c r="M497">
        <v>290</v>
      </c>
      <c r="N497">
        <f t="shared" si="52"/>
        <v>24200</v>
      </c>
      <c r="O497" s="9">
        <f t="shared" si="53"/>
        <v>6647888.3885053908</v>
      </c>
      <c r="Q497">
        <v>290</v>
      </c>
      <c r="R497">
        <f t="shared" si="54"/>
        <v>51300</v>
      </c>
      <c r="S497" s="9">
        <f t="shared" si="55"/>
        <v>645366.96733557025</v>
      </c>
    </row>
    <row r="498" spans="4:19">
      <c r="D498" s="9"/>
      <c r="E498">
        <v>5800</v>
      </c>
      <c r="F498">
        <f t="shared" si="50"/>
        <v>33700</v>
      </c>
      <c r="G498" s="9">
        <f t="shared" si="51"/>
        <v>112659423.24188657</v>
      </c>
      <c r="H498" s="9"/>
      <c r="I498" s="9"/>
      <c r="J498" s="9"/>
      <c r="K498" s="9"/>
      <c r="M498">
        <v>290</v>
      </c>
      <c r="N498">
        <f t="shared" si="52"/>
        <v>24250</v>
      </c>
      <c r="O498" s="9">
        <f t="shared" si="53"/>
        <v>6611670.2495481521</v>
      </c>
      <c r="Q498">
        <v>290</v>
      </c>
      <c r="R498">
        <f t="shared" si="54"/>
        <v>51400</v>
      </c>
      <c r="S498" s="9">
        <f t="shared" si="55"/>
        <v>641058.55208768707</v>
      </c>
    </row>
    <row r="499" spans="4:19">
      <c r="D499" s="9"/>
      <c r="E499">
        <v>5800</v>
      </c>
      <c r="F499">
        <f t="shared" si="50"/>
        <v>33750</v>
      </c>
      <c r="G499" s="9">
        <f t="shared" si="51"/>
        <v>111999482.71585862</v>
      </c>
      <c r="H499" s="9"/>
      <c r="I499" s="9"/>
      <c r="J499" s="9"/>
      <c r="K499" s="9"/>
      <c r="M499">
        <v>290</v>
      </c>
      <c r="N499">
        <f t="shared" si="52"/>
        <v>24300</v>
      </c>
      <c r="O499" s="9">
        <f t="shared" si="53"/>
        <v>6575677.6659563202</v>
      </c>
      <c r="Q499">
        <v>290</v>
      </c>
      <c r="R499">
        <f t="shared" si="54"/>
        <v>51500</v>
      </c>
      <c r="S499" s="9">
        <f t="shared" si="55"/>
        <v>636785.66283551545</v>
      </c>
    </row>
    <row r="500" spans="4:19">
      <c r="D500" s="9"/>
      <c r="E500">
        <v>5800</v>
      </c>
      <c r="F500">
        <f t="shared" si="50"/>
        <v>33800</v>
      </c>
      <c r="G500" s="9">
        <f t="shared" si="51"/>
        <v>111344367.20617405</v>
      </c>
      <c r="H500" s="9"/>
      <c r="I500" s="9"/>
      <c r="J500" s="9"/>
      <c r="K500" s="9"/>
      <c r="M500">
        <v>290</v>
      </c>
      <c r="N500">
        <f t="shared" si="52"/>
        <v>24350</v>
      </c>
      <c r="O500" s="9">
        <f t="shared" si="53"/>
        <v>6539909.1993619455</v>
      </c>
      <c r="Q500">
        <v>290</v>
      </c>
      <c r="R500">
        <f t="shared" si="54"/>
        <v>51600</v>
      </c>
      <c r="S500" s="9">
        <f t="shared" si="55"/>
        <v>632547.95278394583</v>
      </c>
    </row>
    <row r="501" spans="4:19">
      <c r="D501" s="9"/>
      <c r="E501">
        <v>5800</v>
      </c>
      <c r="F501">
        <f t="shared" si="50"/>
        <v>33850</v>
      </c>
      <c r="G501" s="9">
        <f t="shared" si="51"/>
        <v>110694034.44387004</v>
      </c>
      <c r="H501" s="9"/>
      <c r="I501" s="9"/>
      <c r="J501" s="9"/>
      <c r="K501" s="9"/>
      <c r="M501">
        <v>290</v>
      </c>
      <c r="N501">
        <f t="shared" si="52"/>
        <v>24400</v>
      </c>
      <c r="O501" s="9">
        <f t="shared" si="53"/>
        <v>6504363.4184876066</v>
      </c>
      <c r="Q501">
        <v>290</v>
      </c>
      <c r="R501">
        <f t="shared" si="54"/>
        <v>51700</v>
      </c>
      <c r="S501" s="9">
        <f t="shared" si="55"/>
        <v>628345.07902610116</v>
      </c>
    </row>
    <row r="502" spans="4:19">
      <c r="D502" s="9"/>
      <c r="E502">
        <v>5800</v>
      </c>
      <c r="F502">
        <f t="shared" si="50"/>
        <v>33900</v>
      </c>
      <c r="G502" s="9">
        <f t="shared" si="51"/>
        <v>110048442.59134319</v>
      </c>
      <c r="H502" s="9"/>
      <c r="I502" s="9"/>
      <c r="J502" s="9"/>
      <c r="K502" s="9"/>
      <c r="M502">
        <v>290</v>
      </c>
      <c r="N502">
        <f t="shared" si="52"/>
        <v>24450</v>
      </c>
      <c r="O502" s="9">
        <f t="shared" si="53"/>
        <v>6469038.8991757352</v>
      </c>
      <c r="Q502">
        <v>290</v>
      </c>
      <c r="R502">
        <f t="shared" si="54"/>
        <v>51800</v>
      </c>
      <c r="S502" s="9">
        <f t="shared" si="55"/>
        <v>624176.70249442791</v>
      </c>
    </row>
    <row r="503" spans="4:19">
      <c r="D503" s="9"/>
      <c r="E503">
        <v>5800</v>
      </c>
      <c r="F503">
        <f t="shared" si="50"/>
        <v>33950</v>
      </c>
      <c r="G503" s="9">
        <f t="shared" si="51"/>
        <v>109407550.23732726</v>
      </c>
      <c r="H503" s="9"/>
      <c r="I503" s="9"/>
      <c r="J503" s="9"/>
      <c r="K503" s="9"/>
      <c r="M503">
        <v>290</v>
      </c>
      <c r="N503">
        <f t="shared" si="52"/>
        <v>24500</v>
      </c>
      <c r="O503" s="9">
        <f t="shared" si="53"/>
        <v>6433934.2244158862</v>
      </c>
      <c r="Q503">
        <v>290</v>
      </c>
      <c r="R503">
        <f t="shared" si="54"/>
        <v>51900</v>
      </c>
      <c r="S503" s="9">
        <f t="shared" si="55"/>
        <v>620042.487912465</v>
      </c>
    </row>
    <row r="504" spans="4:19">
      <c r="D504" s="9"/>
      <c r="E504">
        <v>5800</v>
      </c>
      <c r="F504">
        <f t="shared" si="50"/>
        <v>34000</v>
      </c>
      <c r="G504" s="9">
        <f t="shared" si="51"/>
        <v>108771316.39193328</v>
      </c>
      <c r="H504" s="9"/>
      <c r="I504" s="9"/>
      <c r="J504" s="9"/>
      <c r="K504" s="9"/>
      <c r="M504">
        <v>290</v>
      </c>
      <c r="N504">
        <f t="shared" si="52"/>
        <v>24550</v>
      </c>
      <c r="O504" s="9">
        <f t="shared" si="53"/>
        <v>6399047.9843699019</v>
      </c>
      <c r="Q504">
        <v>290</v>
      </c>
      <c r="R504">
        <f t="shared" si="54"/>
        <v>52000</v>
      </c>
      <c r="S504" s="9">
        <f t="shared" si="55"/>
        <v>615942.10374727554</v>
      </c>
    </row>
    <row r="505" spans="4:19">
      <c r="D505" s="9"/>
      <c r="E505">
        <v>5800</v>
      </c>
      <c r="F505">
        <f t="shared" si="50"/>
        <v>34050</v>
      </c>
      <c r="G505" s="9">
        <f t="shared" si="51"/>
        <v>108139700.48175913</v>
      </c>
      <c r="H505" s="9"/>
      <c r="I505" s="9"/>
      <c r="J505" s="9"/>
      <c r="K505" s="9"/>
      <c r="M505">
        <v>290</v>
      </c>
      <c r="N505">
        <f t="shared" si="52"/>
        <v>24600</v>
      </c>
      <c r="O505" s="9">
        <f t="shared" si="53"/>
        <v>6364378.7763951514</v>
      </c>
      <c r="Q505">
        <v>290</v>
      </c>
      <c r="R505">
        <f t="shared" si="54"/>
        <v>52100</v>
      </c>
      <c r="S505" s="9">
        <f t="shared" si="55"/>
        <v>611875.22216254007</v>
      </c>
    </row>
    <row r="506" spans="4:19">
      <c r="D506" s="9"/>
      <c r="E506">
        <v>5800</v>
      </c>
      <c r="F506">
        <f t="shared" ref="F506:F569" si="56">+F505+50</f>
        <v>34100</v>
      </c>
      <c r="G506" s="9">
        <f t="shared" ref="G506:G569" si="57">(2*3.14*6.626*9/(F506^5)*10^27)/(EXP((6.626*3)/(1.38*E506*F506)*10^6)-1)</f>
        <v>107512662.34505886</v>
      </c>
      <c r="H506" s="9"/>
      <c r="I506" s="9"/>
      <c r="J506" s="9"/>
      <c r="K506" s="9"/>
      <c r="M506">
        <v>290</v>
      </c>
      <c r="N506">
        <f t="shared" ref="N506:N569" si="58">+N505+50</f>
        <v>24650</v>
      </c>
      <c r="O506" s="9">
        <f t="shared" ref="O506:O569" si="59">(2*3.14*6.626*9/(N506^5)*10^27)/(EXP((6.626*3)/(1.38*M506*N506)*10^6)-1)</f>
        <v>6329925.2050658101</v>
      </c>
      <c r="Q506">
        <v>290</v>
      </c>
      <c r="R506">
        <f t="shared" si="54"/>
        <v>52200</v>
      </c>
      <c r="S506" s="9">
        <f t="shared" si="55"/>
        <v>607841.51897229243</v>
      </c>
    </row>
    <row r="507" spans="4:19">
      <c r="D507" s="9"/>
      <c r="E507">
        <v>5800</v>
      </c>
      <c r="F507">
        <f t="shared" si="56"/>
        <v>34150</v>
      </c>
      <c r="G507" s="9">
        <f t="shared" si="57"/>
        <v>106890162.22697681</v>
      </c>
      <c r="H507" s="9"/>
      <c r="I507" s="9"/>
      <c r="J507" s="9"/>
      <c r="K507" s="9"/>
      <c r="M507">
        <v>290</v>
      </c>
      <c r="N507">
        <f t="shared" si="58"/>
        <v>24700</v>
      </c>
      <c r="O507" s="9">
        <f t="shared" si="59"/>
        <v>6295685.8821922466</v>
      </c>
      <c r="Q507">
        <v>290</v>
      </c>
      <c r="R507">
        <f t="shared" si="54"/>
        <v>52300</v>
      </c>
      <c r="S507" s="9">
        <f t="shared" si="55"/>
        <v>603840.67359529529</v>
      </c>
    </row>
    <row r="508" spans="4:19">
      <c r="D508" s="9"/>
      <c r="E508">
        <v>5800</v>
      </c>
      <c r="F508">
        <f t="shared" si="56"/>
        <v>34200</v>
      </c>
      <c r="G508" s="9">
        <f t="shared" si="57"/>
        <v>106272160.77484356</v>
      </c>
      <c r="H508" s="9"/>
      <c r="I508" s="9"/>
      <c r="J508" s="9"/>
      <c r="K508" s="9"/>
      <c r="M508">
        <v>290</v>
      </c>
      <c r="N508">
        <f t="shared" si="58"/>
        <v>24750</v>
      </c>
      <c r="O508" s="9">
        <f t="shared" si="59"/>
        <v>6261659.4268386513</v>
      </c>
      <c r="Q508">
        <v>290</v>
      </c>
      <c r="R508">
        <f t="shared" si="54"/>
        <v>52400</v>
      </c>
      <c r="S508" s="9">
        <f t="shared" si="55"/>
        <v>599872.36901004228</v>
      </c>
    </row>
    <row r="509" spans="4:19">
      <c r="D509" s="9"/>
      <c r="E509">
        <v>5800</v>
      </c>
      <c r="F509">
        <f t="shared" si="56"/>
        <v>34250</v>
      </c>
      <c r="G509" s="9">
        <f t="shared" si="57"/>
        <v>105658619.03353277</v>
      </c>
      <c r="H509" s="9"/>
      <c r="I509" s="9"/>
      <c r="J509" s="9"/>
      <c r="K509" s="9"/>
      <c r="M509">
        <v>290</v>
      </c>
      <c r="N509">
        <f t="shared" si="58"/>
        <v>24800</v>
      </c>
      <c r="O509" s="9">
        <f t="shared" si="59"/>
        <v>6227844.4653387954</v>
      </c>
      <c r="Q509">
        <v>290</v>
      </c>
      <c r="R509">
        <f t="shared" si="54"/>
        <v>52500</v>
      </c>
      <c r="S509" s="9">
        <f t="shared" si="55"/>
        <v>595936.29171037918</v>
      </c>
    </row>
    <row r="510" spans="4:19">
      <c r="D510" s="9"/>
      <c r="E510">
        <v>5800</v>
      </c>
      <c r="F510">
        <f t="shared" si="56"/>
        <v>34300</v>
      </c>
      <c r="G510" s="9">
        <f t="shared" si="57"/>
        <v>105049498.44087781</v>
      </c>
      <c r="H510" s="9"/>
      <c r="I510" s="9"/>
      <c r="J510" s="9"/>
      <c r="K510" s="9"/>
      <c r="M510">
        <v>290</v>
      </c>
      <c r="N510">
        <f t="shared" si="58"/>
        <v>24850</v>
      </c>
      <c r="O510" s="9">
        <f t="shared" si="59"/>
        <v>6194239.6313101603</v>
      </c>
      <c r="Q510">
        <v>290</v>
      </c>
      <c r="R510">
        <f t="shared" si="54"/>
        <v>52600</v>
      </c>
      <c r="S510" s="9">
        <f t="shared" si="55"/>
        <v>592032.13166173385</v>
      </c>
    </row>
    <row r="511" spans="4:19">
      <c r="D511" s="9"/>
      <c r="E511">
        <v>5800</v>
      </c>
      <c r="F511">
        <f t="shared" si="56"/>
        <v>34350</v>
      </c>
      <c r="G511" s="9">
        <f t="shared" si="57"/>
        <v>104444760.82314938</v>
      </c>
      <c r="H511" s="9"/>
      <c r="I511" s="9"/>
      <c r="J511" s="9"/>
      <c r="K511" s="9"/>
      <c r="M511">
        <v>290</v>
      </c>
      <c r="N511">
        <f t="shared" si="58"/>
        <v>24900</v>
      </c>
      <c r="O511" s="9">
        <f t="shared" si="59"/>
        <v>6160843.5656663133</v>
      </c>
      <c r="Q511">
        <v>290</v>
      </c>
      <c r="R511">
        <f t="shared" si="54"/>
        <v>52700</v>
      </c>
      <c r="S511" s="9">
        <f t="shared" si="55"/>
        <v>588159.58225794672</v>
      </c>
    </row>
    <row r="512" spans="4:19">
      <c r="D512" s="9"/>
      <c r="E512">
        <v>5800</v>
      </c>
      <c r="F512">
        <f t="shared" si="56"/>
        <v>34400</v>
      </c>
      <c r="G512" s="9">
        <f t="shared" si="57"/>
        <v>103844368.3905887</v>
      </c>
      <c r="H512" s="9"/>
      <c r="I512" s="9"/>
      <c r="J512" s="9"/>
      <c r="K512" s="9"/>
      <c r="M512">
        <v>290</v>
      </c>
      <c r="N512">
        <f t="shared" si="58"/>
        <v>24950</v>
      </c>
      <c r="O512" s="9">
        <f t="shared" si="59"/>
        <v>6127654.91662772</v>
      </c>
      <c r="Q512">
        <v>290</v>
      </c>
      <c r="R512">
        <f t="shared" si="54"/>
        <v>52800</v>
      </c>
      <c r="S512" s="9">
        <f t="shared" si="55"/>
        <v>584318.34027869173</v>
      </c>
    </row>
    <row r="513" spans="4:19">
      <c r="D513" s="9"/>
      <c r="E513">
        <v>5800</v>
      </c>
      <c r="F513">
        <f t="shared" si="56"/>
        <v>34450</v>
      </c>
      <c r="G513" s="9">
        <f t="shared" si="57"/>
        <v>103248283.73300149</v>
      </c>
      <c r="H513" s="9"/>
      <c r="I513" s="9"/>
      <c r="J513" s="9"/>
      <c r="K513" s="9"/>
      <c r="M513">
        <v>290</v>
      </c>
      <c r="N513">
        <f t="shared" si="58"/>
        <v>25000</v>
      </c>
      <c r="O513" s="9">
        <f t="shared" si="59"/>
        <v>6094672.3397309193</v>
      </c>
      <c r="Q513">
        <v>290</v>
      </c>
      <c r="R513">
        <f t="shared" si="54"/>
        <v>52900</v>
      </c>
      <c r="S513" s="9">
        <f t="shared" si="55"/>
        <v>580508.10584748106</v>
      </c>
    </row>
    <row r="514" spans="4:19">
      <c r="D514" s="9"/>
      <c r="E514">
        <v>5800</v>
      </c>
      <c r="F514">
        <f t="shared" si="56"/>
        <v>34500</v>
      </c>
      <c r="G514" s="9">
        <f t="shared" si="57"/>
        <v>102656469.81540686</v>
      </c>
      <c r="H514" s="9"/>
      <c r="I514" s="9"/>
      <c r="J514" s="9"/>
      <c r="K514" s="9"/>
      <c r="M514">
        <v>290</v>
      </c>
      <c r="N514">
        <f t="shared" si="58"/>
        <v>25050</v>
      </c>
      <c r="O514" s="9">
        <f t="shared" si="59"/>
        <v>6061894.4978362061</v>
      </c>
      <c r="Q514">
        <v>290</v>
      </c>
      <c r="R514">
        <f t="shared" si="54"/>
        <v>53000</v>
      </c>
      <c r="S514" s="9">
        <f t="shared" si="55"/>
        <v>576728.58239024249</v>
      </c>
    </row>
    <row r="515" spans="4:19">
      <c r="D515" s="9"/>
      <c r="E515">
        <v>5800</v>
      </c>
      <c r="F515">
        <f t="shared" si="56"/>
        <v>34550</v>
      </c>
      <c r="G515" s="9">
        <f t="shared" si="57"/>
        <v>102068889.9737428</v>
      </c>
      <c r="H515" s="9"/>
      <c r="I515" s="9"/>
      <c r="J515" s="9"/>
      <c r="K515" s="9"/>
      <c r="M515">
        <v>290</v>
      </c>
      <c r="N515">
        <f t="shared" si="58"/>
        <v>25100</v>
      </c>
      <c r="O515" s="9">
        <f t="shared" si="59"/>
        <v>6029320.0611337982</v>
      </c>
      <c r="Q515">
        <v>290</v>
      </c>
      <c r="R515">
        <f t="shared" si="54"/>
        <v>53100</v>
      </c>
      <c r="S515" s="9">
        <f t="shared" si="55"/>
        <v>572979.47659446241</v>
      </c>
    </row>
    <row r="516" spans="4:19">
      <c r="D516" s="9"/>
      <c r="E516">
        <v>5800</v>
      </c>
      <c r="F516">
        <f t="shared" si="56"/>
        <v>34600</v>
      </c>
      <c r="G516" s="9">
        <f t="shared" si="57"/>
        <v>101485507.91062707</v>
      </c>
      <c r="H516" s="9"/>
      <c r="I516" s="9"/>
      <c r="J516" s="9"/>
      <c r="K516" s="9"/>
      <c r="M516">
        <v>290</v>
      </c>
      <c r="N516">
        <f t="shared" si="58"/>
        <v>25150</v>
      </c>
      <c r="O516" s="9">
        <f t="shared" si="59"/>
        <v>5996947.7071485538</v>
      </c>
      <c r="Q516">
        <v>290</v>
      </c>
      <c r="R516">
        <f t="shared" si="54"/>
        <v>53200</v>
      </c>
      <c r="S516" s="9">
        <f t="shared" si="55"/>
        <v>569260.49836888677</v>
      </c>
    </row>
    <row r="517" spans="4:19">
      <c r="D517" s="9"/>
      <c r="E517">
        <v>5800</v>
      </c>
      <c r="F517">
        <f t="shared" si="56"/>
        <v>34650</v>
      </c>
      <c r="G517" s="9">
        <f t="shared" si="57"/>
        <v>100906287.69117105</v>
      </c>
      <c r="H517" s="9"/>
      <c r="I517" s="9"/>
      <c r="J517" s="9"/>
      <c r="K517" s="9"/>
      <c r="M517">
        <v>290</v>
      </c>
      <c r="N517">
        <f t="shared" si="58"/>
        <v>25200</v>
      </c>
      <c r="O517" s="9">
        <f t="shared" si="59"/>
        <v>5964776.1207432896</v>
      </c>
      <c r="Q517">
        <v>290</v>
      </c>
      <c r="R517">
        <f t="shared" si="54"/>
        <v>53300</v>
      </c>
      <c r="S517" s="9">
        <f t="shared" si="55"/>
        <v>565571.3608037699</v>
      </c>
    </row>
    <row r="518" spans="4:19">
      <c r="D518" s="9"/>
      <c r="E518">
        <v>5800</v>
      </c>
      <c r="F518">
        <f t="shared" si="56"/>
        <v>34700</v>
      </c>
      <c r="G518" s="9">
        <f t="shared" si="57"/>
        <v>100331193.73885086</v>
      </c>
      <c r="H518" s="9"/>
      <c r="I518" s="9"/>
      <c r="J518" s="9"/>
      <c r="K518" s="9"/>
      <c r="M518">
        <v>290</v>
      </c>
      <c r="N518">
        <f t="shared" si="58"/>
        <v>25250</v>
      </c>
      <c r="O518" s="9">
        <f t="shared" si="59"/>
        <v>5932803.9941207347</v>
      </c>
      <c r="Q518">
        <v>290</v>
      </c>
      <c r="R518">
        <f t="shared" si="54"/>
        <v>53400</v>
      </c>
      <c r="S518" s="9">
        <f t="shared" si="55"/>
        <v>561911.78013166331</v>
      </c>
    </row>
    <row r="519" spans="4:19">
      <c r="D519" s="9"/>
      <c r="E519">
        <v>5800</v>
      </c>
      <c r="F519">
        <f t="shared" si="56"/>
        <v>34750</v>
      </c>
      <c r="G519" s="9">
        <f t="shared" si="57"/>
        <v>99760190.831426844</v>
      </c>
      <c r="H519" s="9"/>
      <c r="I519" s="9"/>
      <c r="J519" s="9"/>
      <c r="K519" s="9"/>
      <c r="M519">
        <v>290</v>
      </c>
      <c r="N519">
        <f t="shared" si="58"/>
        <v>25300</v>
      </c>
      <c r="O519" s="9">
        <f t="shared" si="59"/>
        <v>5901030.0268241465</v>
      </c>
      <c r="Q519">
        <v>290</v>
      </c>
      <c r="R519">
        <f t="shared" si="54"/>
        <v>53500</v>
      </c>
      <c r="S519" s="9">
        <f t="shared" si="55"/>
        <v>558281.47568873968</v>
      </c>
    </row>
    <row r="520" spans="4:19">
      <c r="D520" s="9"/>
      <c r="E520">
        <v>5800</v>
      </c>
      <c r="F520">
        <f t="shared" si="56"/>
        <v>34800</v>
      </c>
      <c r="G520" s="9">
        <f t="shared" si="57"/>
        <v>99193244.096917838</v>
      </c>
      <c r="H520" s="9"/>
      <c r="I520" s="9"/>
      <c r="J520" s="9"/>
      <c r="K520" s="9"/>
      <c r="M520">
        <v>290</v>
      </c>
      <c r="N520">
        <f t="shared" si="58"/>
        <v>25350</v>
      </c>
      <c r="O520" s="9">
        <f t="shared" si="59"/>
        <v>5869452.9257366434</v>
      </c>
      <c r="Q520">
        <v>290</v>
      </c>
      <c r="R520">
        <f t="shared" si="54"/>
        <v>53600</v>
      </c>
      <c r="S520" s="9">
        <f t="shared" si="55"/>
        <v>554680.16987663985</v>
      </c>
    </row>
    <row r="521" spans="4:19">
      <c r="D521" s="9"/>
      <c r="E521">
        <v>5800</v>
      </c>
      <c r="F521">
        <f t="shared" si="56"/>
        <v>34850</v>
      </c>
      <c r="G521" s="9">
        <f t="shared" si="57"/>
        <v>98630319.009626612</v>
      </c>
      <c r="H521" s="9"/>
      <c r="I521" s="9"/>
      <c r="J521" s="9"/>
      <c r="K521" s="9"/>
      <c r="M521">
        <v>290</v>
      </c>
      <c r="N521">
        <f t="shared" si="58"/>
        <v>25400</v>
      </c>
      <c r="O521" s="9">
        <f t="shared" si="59"/>
        <v>5838071.405079307</v>
      </c>
      <c r="Q521">
        <v>290</v>
      </c>
      <c r="R521">
        <f t="shared" si="54"/>
        <v>53700</v>
      </c>
      <c r="S521" s="9">
        <f t="shared" si="55"/>
        <v>551107.58812483621</v>
      </c>
    </row>
    <row r="522" spans="4:19">
      <c r="D522" s="9"/>
      <c r="E522">
        <v>5800</v>
      </c>
      <c r="F522">
        <f t="shared" si="56"/>
        <v>34900</v>
      </c>
      <c r="G522" s="9">
        <f t="shared" si="57"/>
        <v>98071381.386216462</v>
      </c>
      <c r="H522" s="9"/>
      <c r="I522" s="9"/>
      <c r="J522" s="9"/>
      <c r="K522" s="9"/>
      <c r="M522">
        <v>290</v>
      </c>
      <c r="N522">
        <f t="shared" si="58"/>
        <v>25450</v>
      </c>
      <c r="O522" s="9">
        <f t="shared" si="59"/>
        <v>5806884.1864080438</v>
      </c>
      <c r="Q522">
        <v>290</v>
      </c>
      <c r="R522">
        <f t="shared" si="54"/>
        <v>53800</v>
      </c>
      <c r="S522" s="9">
        <f t="shared" si="55"/>
        <v>547563.45885350823</v>
      </c>
    </row>
    <row r="523" spans="4:19">
      <c r="D523" s="9"/>
      <c r="E523">
        <v>5800</v>
      </c>
      <c r="F523">
        <f t="shared" si="56"/>
        <v>34950</v>
      </c>
      <c r="G523" s="9">
        <f t="shared" si="57"/>
        <v>97516397.381835207</v>
      </c>
      <c r="H523" s="9"/>
      <c r="I523" s="9"/>
      <c r="J523" s="9"/>
      <c r="K523" s="9"/>
      <c r="M523">
        <v>290</v>
      </c>
      <c r="N523">
        <f t="shared" si="58"/>
        <v>25500</v>
      </c>
      <c r="O523" s="9">
        <f t="shared" si="59"/>
        <v>5775889.998609296</v>
      </c>
      <c r="Q523">
        <v>290</v>
      </c>
      <c r="R523">
        <f t="shared" si="54"/>
        <v>53900</v>
      </c>
      <c r="S523" s="9">
        <f t="shared" si="55"/>
        <v>544047.51343691838</v>
      </c>
    </row>
    <row r="524" spans="4:19">
      <c r="D524" s="9"/>
      <c r="E524">
        <v>5800</v>
      </c>
      <c r="F524">
        <f t="shared" si="56"/>
        <v>35000</v>
      </c>
      <c r="G524" s="9">
        <f t="shared" si="57"/>
        <v>96965333.486291751</v>
      </c>
      <c r="H524" s="9"/>
      <c r="I524" s="9"/>
      <c r="J524" s="9"/>
      <c r="K524" s="9"/>
      <c r="M524">
        <v>290</v>
      </c>
      <c r="N524">
        <f t="shared" si="58"/>
        <v>25550</v>
      </c>
      <c r="O524" s="9">
        <f t="shared" si="59"/>
        <v>5745087.577894588</v>
      </c>
      <c r="Q524">
        <v>290</v>
      </c>
      <c r="R524">
        <f t="shared" si="54"/>
        <v>54000</v>
      </c>
      <c r="S524" s="9">
        <f t="shared" si="55"/>
        <v>540559.48616728245</v>
      </c>
    </row>
    <row r="525" spans="4:19">
      <c r="D525" s="9"/>
      <c r="E525">
        <v>5800</v>
      </c>
      <c r="F525">
        <f t="shared" si="56"/>
        <v>35050</v>
      </c>
      <c r="G525" s="9">
        <f t="shared" si="57"/>
        <v>96418156.520279035</v>
      </c>
      <c r="H525" s="9"/>
      <c r="I525" s="9"/>
      <c r="J525" s="9"/>
      <c r="K525" s="9"/>
      <c r="M525">
        <v>290</v>
      </c>
      <c r="N525">
        <f t="shared" si="58"/>
        <v>25600</v>
      </c>
      <c r="O525" s="9">
        <f t="shared" si="59"/>
        <v>5714475.6677940032</v>
      </c>
      <c r="Q525">
        <v>290</v>
      </c>
      <c r="R525">
        <f t="shared" si="54"/>
        <v>54100</v>
      </c>
      <c r="S525" s="9">
        <f t="shared" si="55"/>
        <v>537099.11421912897</v>
      </c>
    </row>
    <row r="526" spans="4:19">
      <c r="D526" s="9"/>
      <c r="E526">
        <v>5800</v>
      </c>
      <c r="F526">
        <f t="shared" si="56"/>
        <v>35100</v>
      </c>
      <c r="G526" s="9">
        <f t="shared" si="57"/>
        <v>95874833.631645307</v>
      </c>
      <c r="H526" s="9"/>
      <c r="I526" s="9"/>
      <c r="J526" s="9"/>
      <c r="K526" s="9"/>
      <c r="M526">
        <v>290</v>
      </c>
      <c r="N526">
        <f t="shared" si="58"/>
        <v>25650</v>
      </c>
      <c r="O526" s="9">
        <f t="shared" si="59"/>
        <v>5684053.019148564</v>
      </c>
      <c r="Q526">
        <v>290</v>
      </c>
      <c r="R526">
        <f t="shared" si="54"/>
        <v>54200</v>
      </c>
      <c r="S526" s="9">
        <f t="shared" si="55"/>
        <v>533666.13761413703</v>
      </c>
    </row>
    <row r="527" spans="4:19">
      <c r="D527" s="9"/>
      <c r="E527">
        <v>5800</v>
      </c>
      <c r="F527">
        <f t="shared" si="56"/>
        <v>35150</v>
      </c>
      <c r="G527" s="9">
        <f t="shared" si="57"/>
        <v>95335332.291713834</v>
      </c>
      <c r="H527" s="9"/>
      <c r="I527" s="9"/>
      <c r="J527" s="9"/>
      <c r="K527" s="9"/>
      <c r="M527">
        <v>290</v>
      </c>
      <c r="N527">
        <f t="shared" si="58"/>
        <v>25700</v>
      </c>
      <c r="O527" s="9">
        <f t="shared" si="59"/>
        <v>5653818.3901015716</v>
      </c>
      <c r="Q527">
        <v>290</v>
      </c>
      <c r="R527">
        <f t="shared" si="54"/>
        <v>54300</v>
      </c>
      <c r="S527" s="9">
        <f t="shared" si="55"/>
        <v>530260.29918644996</v>
      </c>
    </row>
    <row r="528" spans="4:19">
      <c r="D528" s="9"/>
      <c r="E528">
        <v>5800</v>
      </c>
      <c r="F528">
        <f t="shared" si="56"/>
        <v>35200</v>
      </c>
      <c r="G528" s="9">
        <f t="shared" si="57"/>
        <v>94799620.291646302</v>
      </c>
      <c r="H528" s="9"/>
      <c r="I528" s="9"/>
      <c r="J528" s="9"/>
      <c r="K528" s="9"/>
      <c r="M528">
        <v>290</v>
      </c>
      <c r="N528">
        <f t="shared" si="58"/>
        <v>25750</v>
      </c>
      <c r="O528" s="9">
        <f t="shared" si="59"/>
        <v>5623770.5460889554</v>
      </c>
      <c r="Q528">
        <v>290</v>
      </c>
      <c r="R528">
        <f t="shared" si="54"/>
        <v>54400</v>
      </c>
      <c r="S528" s="9">
        <f t="shared" si="55"/>
        <v>526881.34454845171</v>
      </c>
    </row>
    <row r="529" spans="4:19">
      <c r="D529" s="9"/>
      <c r="E529">
        <v>5800</v>
      </c>
      <c r="F529">
        <f t="shared" si="56"/>
        <v>35250</v>
      </c>
      <c r="G529" s="9">
        <f t="shared" si="57"/>
        <v>94267665.73885642</v>
      </c>
      <c r="H529" s="9"/>
      <c r="I529" s="9"/>
      <c r="J529" s="9"/>
      <c r="K529" s="9"/>
      <c r="M529">
        <v>290</v>
      </c>
      <c r="N529">
        <f t="shared" si="58"/>
        <v>25800</v>
      </c>
      <c r="O529" s="9">
        <f t="shared" si="59"/>
        <v>5593908.2598286467</v>
      </c>
      <c r="Q529">
        <v>290</v>
      </c>
      <c r="R529">
        <f t="shared" si="54"/>
        <v>54500</v>
      </c>
      <c r="S529" s="9">
        <f t="shared" si="55"/>
        <v>523529.02205700736</v>
      </c>
    </row>
    <row r="530" spans="4:19">
      <c r="D530" s="9"/>
      <c r="E530">
        <v>5800</v>
      </c>
      <c r="F530">
        <f t="shared" si="56"/>
        <v>35300</v>
      </c>
      <c r="G530" s="9">
        <f t="shared" si="57"/>
        <v>93739437.053463131</v>
      </c>
      <c r="H530" s="9"/>
      <c r="I530" s="9"/>
      <c r="J530" s="9"/>
      <c r="K530" s="9"/>
      <c r="M530">
        <v>290</v>
      </c>
      <c r="N530">
        <f t="shared" si="58"/>
        <v>25850</v>
      </c>
      <c r="O530" s="9">
        <f t="shared" si="59"/>
        <v>5564230.3113090023</v>
      </c>
      <c r="Q530">
        <v>290</v>
      </c>
      <c r="R530">
        <f t="shared" si="54"/>
        <v>54600</v>
      </c>
      <c r="S530" s="9">
        <f t="shared" si="55"/>
        <v>520203.08278015209</v>
      </c>
    </row>
    <row r="531" spans="4:19">
      <c r="D531" s="9"/>
      <c r="E531">
        <v>5800</v>
      </c>
      <c r="F531">
        <f t="shared" si="56"/>
        <v>35350</v>
      </c>
      <c r="G531" s="9">
        <f t="shared" si="57"/>
        <v>93214902.964794323</v>
      </c>
      <c r="H531" s="9"/>
      <c r="I531" s="9"/>
      <c r="J531" s="9"/>
      <c r="K531" s="9"/>
      <c r="M531">
        <v>290</v>
      </c>
      <c r="N531">
        <f t="shared" si="58"/>
        <v>25900</v>
      </c>
      <c r="O531" s="9">
        <f t="shared" si="59"/>
        <v>5534735.487776313</v>
      </c>
      <c r="Q531">
        <v>290</v>
      </c>
      <c r="R531">
        <f t="shared" si="54"/>
        <v>54700</v>
      </c>
      <c r="S531" s="9">
        <f t="shared" si="55"/>
        <v>516903.28046423075</v>
      </c>
    </row>
    <row r="532" spans="4:19">
      <c r="D532" s="9"/>
      <c r="E532">
        <v>5800</v>
      </c>
      <c r="F532">
        <f t="shared" si="56"/>
        <v>35400</v>
      </c>
      <c r="G532" s="9">
        <f t="shared" si="57"/>
        <v>92694032.507930383</v>
      </c>
      <c r="H532" s="9"/>
      <c r="I532" s="9"/>
      <c r="J532" s="9"/>
      <c r="K532" s="9"/>
      <c r="M532">
        <v>290</v>
      </c>
      <c r="N532">
        <f t="shared" si="58"/>
        <v>25950</v>
      </c>
      <c r="O532" s="9">
        <f t="shared" si="59"/>
        <v>5505422.5837214449</v>
      </c>
      <c r="Q532">
        <v>290</v>
      </c>
      <c r="R532">
        <f t="shared" si="54"/>
        <v>54800</v>
      </c>
      <c r="S532" s="9">
        <f t="shared" si="55"/>
        <v>513629.37150147307</v>
      </c>
    </row>
    <row r="533" spans="4:19">
      <c r="D533" s="9"/>
      <c r="E533">
        <v>5800</v>
      </c>
      <c r="F533">
        <f t="shared" si="56"/>
        <v>35450</v>
      </c>
      <c r="G533" s="9">
        <f t="shared" si="57"/>
        <v>92176795.020292476</v>
      </c>
      <c r="H533" s="9"/>
      <c r="I533" s="9"/>
      <c r="J533" s="9"/>
      <c r="K533" s="9"/>
      <c r="M533">
        <v>290</v>
      </c>
      <c r="N533">
        <f t="shared" si="58"/>
        <v>26000</v>
      </c>
      <c r="O533" s="9">
        <f t="shared" si="59"/>
        <v>5476290.4008655977</v>
      </c>
      <c r="Q533">
        <v>290</v>
      </c>
      <c r="R533">
        <f t="shared" si="54"/>
        <v>54900</v>
      </c>
      <c r="S533" s="9">
        <f t="shared" si="55"/>
        <v>510381.11489800597</v>
      </c>
    </row>
    <row r="534" spans="4:19">
      <c r="D534" s="9"/>
      <c r="E534">
        <v>5800</v>
      </c>
      <c r="F534">
        <f t="shared" si="56"/>
        <v>35500</v>
      </c>
      <c r="G534" s="9">
        <f t="shared" si="57"/>
        <v>91663160.138273835</v>
      </c>
      <c r="H534" s="9"/>
      <c r="I534" s="9"/>
      <c r="J534" s="9"/>
      <c r="K534" s="9"/>
      <c r="M534">
        <v>290</v>
      </c>
      <c r="N534">
        <f t="shared" si="58"/>
        <v>26050</v>
      </c>
      <c r="O534" s="9">
        <f t="shared" si="59"/>
        <v>5447337.7481452664</v>
      </c>
      <c r="Q534">
        <v>290</v>
      </c>
      <c r="R534">
        <f t="shared" si="54"/>
        <v>55000</v>
      </c>
      <c r="S534" s="9">
        <f t="shared" si="55"/>
        <v>507158.27224229014</v>
      </c>
    </row>
    <row r="535" spans="4:19">
      <c r="D535" s="9"/>
      <c r="E535">
        <v>5800</v>
      </c>
      <c r="F535">
        <f t="shared" si="56"/>
        <v>35550</v>
      </c>
      <c r="G535" s="9">
        <f t="shared" si="57"/>
        <v>91153097.793913424</v>
      </c>
      <c r="H535" s="9"/>
      <c r="I535" s="9"/>
      <c r="J535" s="9"/>
      <c r="K535" s="9"/>
      <c r="M535">
        <v>290</v>
      </c>
      <c r="N535">
        <f t="shared" si="58"/>
        <v>26100</v>
      </c>
      <c r="O535" s="9">
        <f t="shared" si="59"/>
        <v>5418563.4416963849</v>
      </c>
      <c r="Q535">
        <v>290</v>
      </c>
      <c r="R535">
        <f t="shared" si="54"/>
        <v>55100</v>
      </c>
      <c r="S535" s="9">
        <f t="shared" si="55"/>
        <v>503960.60767397989</v>
      </c>
    </row>
    <row r="536" spans="4:19">
      <c r="D536" s="9"/>
      <c r="E536">
        <v>5800</v>
      </c>
      <c r="F536">
        <f t="shared" si="56"/>
        <v>35600</v>
      </c>
      <c r="G536" s="9">
        <f t="shared" si="57"/>
        <v>90646578.211609855</v>
      </c>
      <c r="H536" s="9"/>
      <c r="I536" s="9"/>
      <c r="J536" s="9"/>
      <c r="K536" s="9"/>
      <c r="M536">
        <v>290</v>
      </c>
      <c r="N536">
        <f t="shared" si="58"/>
        <v>26150</v>
      </c>
      <c r="O536" s="9">
        <f t="shared" si="59"/>
        <v>5389966.3048376944</v>
      </c>
      <c r="Q536">
        <v>290</v>
      </c>
      <c r="R536">
        <f t="shared" si="54"/>
        <v>55200</v>
      </c>
      <c r="S536" s="9">
        <f t="shared" si="55"/>
        <v>500787.88785319554</v>
      </c>
    </row>
    <row r="537" spans="4:19">
      <c r="D537" s="9"/>
      <c r="E537">
        <v>5800</v>
      </c>
      <c r="F537">
        <f t="shared" si="56"/>
        <v>35650</v>
      </c>
      <c r="G537" s="9">
        <f t="shared" si="57"/>
        <v>90143571.904877767</v>
      </c>
      <c r="H537" s="9"/>
      <c r="I537" s="9"/>
      <c r="J537" s="9"/>
      <c r="K537" s="9"/>
      <c r="M537">
        <v>290</v>
      </c>
      <c r="N537">
        <f t="shared" si="58"/>
        <v>26200</v>
      </c>
      <c r="O537" s="9">
        <f t="shared" si="59"/>
        <v>5361545.1680533728</v>
      </c>
      <c r="Q537">
        <v>290</v>
      </c>
      <c r="R537">
        <f t="shared" si="54"/>
        <v>55300</v>
      </c>
      <c r="S537" s="9">
        <f t="shared" si="55"/>
        <v>497639.88193020696</v>
      </c>
    </row>
    <row r="538" spans="4:19">
      <c r="D538" s="9"/>
      <c r="E538">
        <v>5800</v>
      </c>
      <c r="F538">
        <f t="shared" si="56"/>
        <v>35700</v>
      </c>
      <c r="G538" s="9">
        <f t="shared" si="57"/>
        <v>89644049.673144117</v>
      </c>
      <c r="H538" s="9"/>
      <c r="I538" s="9"/>
      <c r="J538" s="9"/>
      <c r="K538" s="9"/>
      <c r="M538">
        <v>290</v>
      </c>
      <c r="N538">
        <f t="shared" si="58"/>
        <v>26250</v>
      </c>
      <c r="O538" s="9">
        <f t="shared" si="59"/>
        <v>5333298.8689749371</v>
      </c>
      <c r="Q538">
        <v>290</v>
      </c>
      <c r="R538">
        <f t="shared" si="54"/>
        <v>55400</v>
      </c>
      <c r="S538" s="9">
        <f t="shared" si="55"/>
        <v>494516.36151551886</v>
      </c>
    </row>
    <row r="539" spans="4:19">
      <c r="D539" s="9"/>
      <c r="E539">
        <v>5800</v>
      </c>
      <c r="F539">
        <f t="shared" si="56"/>
        <v>35750</v>
      </c>
      <c r="G539" s="9">
        <f t="shared" si="57"/>
        <v>89147982.598583937</v>
      </c>
      <c r="H539" s="9"/>
      <c r="I539" s="9"/>
      <c r="J539" s="9"/>
      <c r="K539" s="9"/>
      <c r="M539">
        <v>290</v>
      </c>
      <c r="N539">
        <f t="shared" si="58"/>
        <v>26300</v>
      </c>
      <c r="O539" s="9">
        <f t="shared" si="59"/>
        <v>5305226.2523624515</v>
      </c>
      <c r="Q539">
        <v>290</v>
      </c>
      <c r="R539">
        <f t="shared" si="54"/>
        <v>55500</v>
      </c>
      <c r="S539" s="9">
        <f t="shared" si="55"/>
        <v>491417.10065035225</v>
      </c>
    </row>
    <row r="540" spans="4:19">
      <c r="D540" s="9"/>
      <c r="E540">
        <v>5800</v>
      </c>
      <c r="F540">
        <f t="shared" si="56"/>
        <v>35800</v>
      </c>
      <c r="G540" s="9">
        <f t="shared" si="57"/>
        <v>88655342.042996481</v>
      </c>
      <c r="H540" s="9"/>
      <c r="I540" s="9"/>
      <c r="J540" s="9"/>
      <c r="K540" s="9"/>
      <c r="M540">
        <v>290</v>
      </c>
      <c r="N540">
        <f t="shared" si="58"/>
        <v>26350</v>
      </c>
      <c r="O540" s="9">
        <f t="shared" si="59"/>
        <v>5277326.1700850548</v>
      </c>
      <c r="Q540">
        <v>290</v>
      </c>
      <c r="R540">
        <f t="shared" si="54"/>
        <v>55600</v>
      </c>
      <c r="S540" s="9">
        <f t="shared" si="55"/>
        <v>488341.87577751931</v>
      </c>
    </row>
    <row r="541" spans="4:19">
      <c r="D541" s="9"/>
      <c r="E541">
        <v>5800</v>
      </c>
      <c r="F541">
        <f t="shared" si="56"/>
        <v>35850</v>
      </c>
      <c r="G541" s="9">
        <f t="shared" si="57"/>
        <v>88166099.644718796</v>
      </c>
      <c r="H541" s="9"/>
      <c r="I541" s="9"/>
      <c r="J541" s="9"/>
      <c r="K541" s="9"/>
      <c r="M541">
        <v>290</v>
      </c>
      <c r="N541">
        <f t="shared" si="58"/>
        <v>26400</v>
      </c>
      <c r="O541" s="9">
        <f t="shared" si="59"/>
        <v>5249597.4811008442</v>
      </c>
      <c r="Q541">
        <v>290</v>
      </c>
      <c r="R541">
        <f t="shared" si="54"/>
        <v>55700</v>
      </c>
      <c r="S541" s="9">
        <f t="shared" si="55"/>
        <v>485290.4657126831</v>
      </c>
    </row>
    <row r="542" spans="4:19">
      <c r="D542" s="9"/>
      <c r="E542">
        <v>5800</v>
      </c>
      <c r="F542">
        <f t="shared" si="56"/>
        <v>35900</v>
      </c>
      <c r="G542" s="9">
        <f t="shared" si="57"/>
        <v>87680227.315578476</v>
      </c>
      <c r="H542" s="9"/>
      <c r="I542" s="9"/>
      <c r="J542" s="9"/>
      <c r="K542" s="9"/>
      <c r="M542">
        <v>290</v>
      </c>
      <c r="N542">
        <f t="shared" si="58"/>
        <v>26450</v>
      </c>
      <c r="O542" s="9">
        <f t="shared" si="59"/>
        <v>5222039.05143613</v>
      </c>
      <c r="Q542">
        <v>290</v>
      </c>
      <c r="R542">
        <f t="shared" si="54"/>
        <v>55800</v>
      </c>
      <c r="S542" s="9">
        <f t="shared" si="55"/>
        <v>482262.65161599609</v>
      </c>
    </row>
    <row r="543" spans="4:19">
      <c r="D543" s="9"/>
      <c r="E543">
        <v>5800</v>
      </c>
      <c r="F543">
        <f t="shared" si="56"/>
        <v>35950</v>
      </c>
      <c r="G543" s="9">
        <f t="shared" si="57"/>
        <v>87197697.237883806</v>
      </c>
      <c r="H543" s="9"/>
      <c r="I543" s="9"/>
      <c r="J543" s="9"/>
      <c r="K543" s="9"/>
      <c r="M543">
        <v>290</v>
      </c>
      <c r="N543">
        <f t="shared" si="58"/>
        <v>26500</v>
      </c>
      <c r="O543" s="9">
        <f t="shared" si="59"/>
        <v>5194649.7541640857</v>
      </c>
      <c r="Q543">
        <v>290</v>
      </c>
      <c r="R543">
        <f t="shared" si="54"/>
        <v>55900</v>
      </c>
      <c r="S543" s="9">
        <f t="shared" si="55"/>
        <v>479258.21696411649</v>
      </c>
    </row>
    <row r="544" spans="4:19">
      <c r="D544" s="9"/>
      <c r="E544">
        <v>5800</v>
      </c>
      <c r="F544">
        <f t="shared" si="56"/>
        <v>36000</v>
      </c>
      <c r="G544" s="9">
        <f t="shared" si="57"/>
        <v>86718481.861451551</v>
      </c>
      <c r="H544" s="9"/>
      <c r="I544" s="9"/>
      <c r="J544" s="9"/>
      <c r="K544" s="9"/>
      <c r="M544">
        <v>290</v>
      </c>
      <c r="N544">
        <f t="shared" si="58"/>
        <v>26550</v>
      </c>
      <c r="O544" s="9">
        <f t="shared" si="59"/>
        <v>5167428.469382802</v>
      </c>
      <c r="Q544">
        <v>290</v>
      </c>
      <c r="R544">
        <f t="shared" si="54"/>
        <v>56000</v>
      </c>
      <c r="S544" s="9">
        <f t="shared" si="55"/>
        <v>476276.94752259046</v>
      </c>
    </row>
    <row r="545" spans="4:19">
      <c r="D545" s="9"/>
      <c r="E545">
        <v>5800</v>
      </c>
      <c r="F545">
        <f t="shared" si="56"/>
        <v>36050</v>
      </c>
      <c r="G545" s="9">
        <f t="shared" si="57"/>
        <v>86242553.90067102</v>
      </c>
      <c r="H545" s="9"/>
      <c r="I545" s="9"/>
      <c r="J545" s="9"/>
      <c r="K545" s="9"/>
      <c r="M545">
        <v>290</v>
      </c>
      <c r="N545">
        <f t="shared" si="58"/>
        <v>26600</v>
      </c>
      <c r="O545" s="9">
        <f t="shared" si="59"/>
        <v>5140374.0841928069</v>
      </c>
      <c r="Q545">
        <v>290</v>
      </c>
      <c r="R545">
        <f t="shared" si="54"/>
        <v>56100</v>
      </c>
      <c r="S545" s="9">
        <f t="shared" si="55"/>
        <v>473318.63131860038</v>
      </c>
    </row>
    <row r="546" spans="4:19">
      <c r="D546" s="9"/>
      <c r="E546">
        <v>5800</v>
      </c>
      <c r="F546">
        <f t="shared" si="56"/>
        <v>36100</v>
      </c>
      <c r="G546" s="9">
        <f t="shared" si="57"/>
        <v>85769886.331604257</v>
      </c>
      <c r="H546" s="9"/>
      <c r="I546" s="9"/>
      <c r="J546" s="9"/>
      <c r="K546" s="9"/>
      <c r="M546">
        <v>290</v>
      </c>
      <c r="N546">
        <f t="shared" si="58"/>
        <v>26650</v>
      </c>
      <c r="O546" s="9">
        <f t="shared" si="59"/>
        <v>5113485.4926740192</v>
      </c>
      <c r="Q546">
        <v>290</v>
      </c>
      <c r="R546">
        <f t="shared" si="54"/>
        <v>56200</v>
      </c>
      <c r="S546" s="9">
        <f t="shared" si="55"/>
        <v>470383.05861407222</v>
      </c>
    </row>
    <row r="547" spans="4:19">
      <c r="D547" s="9"/>
      <c r="E547">
        <v>5800</v>
      </c>
      <c r="F547">
        <f t="shared" si="56"/>
        <v>36150</v>
      </c>
      <c r="G547" s="9">
        <f t="shared" si="57"/>
        <v>85300452.389122009</v>
      </c>
      <c r="H547" s="9"/>
      <c r="I547" s="9"/>
      <c r="J547" s="9"/>
      <c r="K547" s="9"/>
      <c r="M547">
        <v>290</v>
      </c>
      <c r="N547">
        <f t="shared" si="58"/>
        <v>26700</v>
      </c>
      <c r="O547" s="9">
        <f t="shared" si="59"/>
        <v>5086761.5958621791</v>
      </c>
      <c r="Q547">
        <v>290</v>
      </c>
      <c r="R547">
        <f t="shared" si="54"/>
        <v>56300</v>
      </c>
      <c r="S547" s="9">
        <f t="shared" si="55"/>
        <v>467470.02187913528</v>
      </c>
    </row>
    <row r="548" spans="4:19">
      <c r="D548" s="9"/>
      <c r="E548">
        <v>5800</v>
      </c>
      <c r="F548">
        <f t="shared" si="56"/>
        <v>36200</v>
      </c>
      <c r="G548" s="9">
        <f t="shared" si="57"/>
        <v>84834225.564074919</v>
      </c>
      <c r="H548" s="9"/>
      <c r="I548" s="9"/>
      <c r="J548" s="9"/>
      <c r="K548" s="9"/>
      <c r="M548">
        <v>290</v>
      </c>
      <c r="N548">
        <f t="shared" si="58"/>
        <v>26750</v>
      </c>
      <c r="O548" s="9">
        <f t="shared" si="59"/>
        <v>5060201.3017248046</v>
      </c>
      <c r="Q548">
        <v>290</v>
      </c>
      <c r="R548">
        <f t="shared" si="54"/>
        <v>56400</v>
      </c>
      <c r="S548" s="9">
        <f t="shared" si="55"/>
        <v>464579.31576593051</v>
      </c>
    </row>
    <row r="549" spans="4:19">
      <c r="D549" s="9"/>
      <c r="E549">
        <v>5800</v>
      </c>
      <c r="F549">
        <f t="shared" si="56"/>
        <v>36250</v>
      </c>
      <c r="G549" s="9">
        <f t="shared" si="57"/>
        <v>84371179.60050039</v>
      </c>
      <c r="H549" s="9"/>
      <c r="I549" s="9"/>
      <c r="J549" s="9"/>
      <c r="K549" s="9"/>
      <c r="M549">
        <v>290</v>
      </c>
      <c r="N549">
        <f t="shared" si="58"/>
        <v>26800</v>
      </c>
      <c r="O549" s="9">
        <f t="shared" si="59"/>
        <v>5033803.5251366356</v>
      </c>
      <c r="Q549">
        <v>290</v>
      </c>
      <c r="R549">
        <f t="shared" si="54"/>
        <v>56500</v>
      </c>
      <c r="S549" s="9">
        <f t="shared" si="55"/>
        <v>461710.7370827648</v>
      </c>
    </row>
    <row r="550" spans="4:19">
      <c r="D550" s="9"/>
      <c r="E550">
        <v>5800</v>
      </c>
      <c r="F550">
        <f t="shared" si="56"/>
        <v>36300</v>
      </c>
      <c r="G550" s="9">
        <f t="shared" si="57"/>
        <v>83911288.492861435</v>
      </c>
      <c r="H550" s="9"/>
      <c r="I550" s="9"/>
      <c r="J550" s="9"/>
      <c r="K550" s="9"/>
      <c r="M550">
        <v>290</v>
      </c>
      <c r="N550">
        <f t="shared" si="58"/>
        <v>26850</v>
      </c>
      <c r="O550" s="9">
        <f t="shared" si="59"/>
        <v>5007567.1878546244</v>
      </c>
      <c r="Q550">
        <v>290</v>
      </c>
      <c r="R550">
        <f t="shared" ref="R550:R613" si="60">+R549+100</f>
        <v>56600</v>
      </c>
      <c r="S550" s="9">
        <f t="shared" ref="S550:S613" si="61">(2*3.14*6.626*9/(R550^5)*10^27)/(EXP((6.626*3)/(1.38*Q550*R550)*10^6)-1)</f>
        <v>458864.08476859989</v>
      </c>
    </row>
    <row r="551" spans="4:19">
      <c r="D551" s="9"/>
      <c r="E551">
        <v>5800</v>
      </c>
      <c r="F551">
        <f t="shared" si="56"/>
        <v>36350</v>
      </c>
      <c r="G551" s="9">
        <f t="shared" si="57"/>
        <v>83454526.483322322</v>
      </c>
      <c r="H551" s="9"/>
      <c r="I551" s="9"/>
      <c r="J551" s="9"/>
      <c r="K551" s="9"/>
      <c r="M551">
        <v>290</v>
      </c>
      <c r="N551">
        <f t="shared" si="58"/>
        <v>26900</v>
      </c>
      <c r="O551" s="9">
        <f t="shared" si="59"/>
        <v>4981491.2184924847</v>
      </c>
      <c r="Q551">
        <v>290</v>
      </c>
      <c r="R551">
        <f t="shared" si="60"/>
        <v>56700</v>
      </c>
      <c r="S551" s="9">
        <f t="shared" si="61"/>
        <v>456039.15986787988</v>
      </c>
    </row>
    <row r="552" spans="4:19">
      <c r="D552" s="9"/>
      <c r="E552">
        <v>5800</v>
      </c>
      <c r="F552">
        <f t="shared" si="56"/>
        <v>36400</v>
      </c>
      <c r="G552" s="9">
        <f t="shared" si="57"/>
        <v>83000868.059053987</v>
      </c>
      <c r="H552" s="9"/>
      <c r="I552" s="9"/>
      <c r="J552" s="9"/>
      <c r="K552" s="9"/>
      <c r="M552">
        <v>290</v>
      </c>
      <c r="N552">
        <f t="shared" si="58"/>
        <v>26950</v>
      </c>
      <c r="O552" s="9">
        <f t="shared" si="59"/>
        <v>4955574.5524948128</v>
      </c>
      <c r="Q552">
        <v>290</v>
      </c>
      <c r="R552">
        <f t="shared" si="60"/>
        <v>56800</v>
      </c>
      <c r="S552" s="9">
        <f t="shared" si="61"/>
        <v>453235.76550568303</v>
      </c>
    </row>
    <row r="553" spans="4:19">
      <c r="D553" s="9"/>
      <c r="E553">
        <v>5800</v>
      </c>
      <c r="F553">
        <f t="shared" si="56"/>
        <v>36450</v>
      </c>
      <c r="G553" s="9">
        <f t="shared" si="57"/>
        <v>82550287.949576765</v>
      </c>
      <c r="H553" s="9"/>
      <c r="I553" s="9"/>
      <c r="J553" s="9"/>
      <c r="K553" s="9"/>
      <c r="M553">
        <v>290</v>
      </c>
      <c r="N553">
        <f t="shared" si="58"/>
        <v>27000</v>
      </c>
      <c r="O553" s="9">
        <f t="shared" si="59"/>
        <v>4929816.1321107913</v>
      </c>
      <c r="Q553">
        <v>290</v>
      </c>
      <c r="R553">
        <f t="shared" si="60"/>
        <v>56900</v>
      </c>
      <c r="S553" s="9">
        <f t="shared" si="61"/>
        <v>450453.70686320268</v>
      </c>
    </row>
    <row r="554" spans="4:19">
      <c r="D554" s="9"/>
      <c r="E554">
        <v>5800</v>
      </c>
      <c r="F554">
        <f t="shared" si="56"/>
        <v>36500</v>
      </c>
      <c r="G554" s="9">
        <f t="shared" si="57"/>
        <v>82102761.124130845</v>
      </c>
      <c r="H554" s="9"/>
      <c r="I554" s="9"/>
      <c r="J554" s="9"/>
      <c r="K554" s="9"/>
      <c r="M554">
        <v>290</v>
      </c>
      <c r="N554">
        <f t="shared" si="58"/>
        <v>27050</v>
      </c>
      <c r="O554" s="9">
        <f t="shared" si="59"/>
        <v>4904214.9063674975</v>
      </c>
      <c r="Q554">
        <v>290</v>
      </c>
      <c r="R554">
        <f t="shared" si="60"/>
        <v>57000</v>
      </c>
      <c r="S554" s="9">
        <f t="shared" si="61"/>
        <v>447692.79115354468</v>
      </c>
    </row>
    <row r="555" spans="4:19">
      <c r="D555" s="9"/>
      <c r="E555">
        <v>5800</v>
      </c>
      <c r="F555">
        <f t="shared" si="56"/>
        <v>36550</v>
      </c>
      <c r="G555" s="9">
        <f t="shared" si="57"/>
        <v>81658262.789082482</v>
      </c>
      <c r="H555" s="9"/>
      <c r="I555" s="9"/>
      <c r="J555" s="9"/>
      <c r="K555" s="9"/>
      <c r="M555">
        <v>290</v>
      </c>
      <c r="N555">
        <f t="shared" si="58"/>
        <v>27100</v>
      </c>
      <c r="O555" s="9">
        <f t="shared" si="59"/>
        <v>4878769.8310428485</v>
      </c>
      <c r="Q555">
        <v>290</v>
      </c>
      <c r="R555">
        <f t="shared" si="60"/>
        <v>57100</v>
      </c>
      <c r="S555" s="9">
        <f t="shared" si="61"/>
        <v>444952.82759784051</v>
      </c>
    </row>
    <row r="556" spans="4:19">
      <c r="D556" s="9"/>
      <c r="E556">
        <v>5800</v>
      </c>
      <c r="F556">
        <f t="shared" si="56"/>
        <v>36600</v>
      </c>
      <c r="G556" s="9">
        <f t="shared" si="57"/>
        <v>81216768.385359123</v>
      </c>
      <c r="H556" s="9"/>
      <c r="I556" s="9"/>
      <c r="J556" s="9"/>
      <c r="K556" s="9"/>
      <c r="M556">
        <v>290</v>
      </c>
      <c r="N556">
        <f t="shared" si="58"/>
        <v>27150</v>
      </c>
      <c r="O556" s="9">
        <f t="shared" si="59"/>
        <v>4853479.8686381709</v>
      </c>
      <c r="Q556">
        <v>290</v>
      </c>
      <c r="R556">
        <f t="shared" si="60"/>
        <v>57200</v>
      </c>
      <c r="S556" s="9">
        <f t="shared" si="61"/>
        <v>442233.62740167323</v>
      </c>
    </row>
    <row r="557" spans="4:19">
      <c r="D557" s="9"/>
      <c r="E557">
        <v>5800</v>
      </c>
      <c r="F557">
        <f t="shared" si="56"/>
        <v>36650</v>
      </c>
      <c r="G557" s="9">
        <f t="shared" si="57"/>
        <v>80778253.58591783</v>
      </c>
      <c r="H557" s="9"/>
      <c r="I557" s="9"/>
      <c r="J557" s="9"/>
      <c r="K557" s="9"/>
      <c r="M557">
        <v>290</v>
      </c>
      <c r="N557">
        <f t="shared" si="58"/>
        <v>27200</v>
      </c>
      <c r="O557" s="9">
        <f t="shared" si="59"/>
        <v>4828343.9883504258</v>
      </c>
      <c r="Q557">
        <v>290</v>
      </c>
      <c r="R557">
        <f t="shared" si="60"/>
        <v>57300</v>
      </c>
      <c r="S557" s="9">
        <f t="shared" si="61"/>
        <v>439535.00373180804</v>
      </c>
    </row>
    <row r="558" spans="4:19">
      <c r="D558" s="9"/>
      <c r="E558">
        <v>5800</v>
      </c>
      <c r="F558">
        <f t="shared" si="56"/>
        <v>36700</v>
      </c>
      <c r="G558" s="9">
        <f t="shared" si="57"/>
        <v>80342694.29324314</v>
      </c>
      <c r="H558" s="9"/>
      <c r="I558" s="9"/>
      <c r="J558" s="9"/>
      <c r="K558" s="9"/>
      <c r="M558">
        <v>290</v>
      </c>
      <c r="N558">
        <f t="shared" si="58"/>
        <v>27250</v>
      </c>
      <c r="O558" s="9">
        <f t="shared" si="59"/>
        <v>4803361.1660441123</v>
      </c>
      <c r="Q558">
        <v>290</v>
      </c>
      <c r="R558">
        <f t="shared" si="60"/>
        <v>57400</v>
      </c>
      <c r="S558" s="9">
        <f t="shared" si="61"/>
        <v>436856.77169322356</v>
      </c>
    </row>
    <row r="559" spans="4:19">
      <c r="D559" s="9"/>
      <c r="E559">
        <v>5800</v>
      </c>
      <c r="F559">
        <f t="shared" si="56"/>
        <v>36750</v>
      </c>
      <c r="G559" s="9">
        <f t="shared" si="57"/>
        <v>79910066.636874735</v>
      </c>
      <c r="H559" s="9"/>
      <c r="I559" s="9"/>
      <c r="J559" s="9"/>
      <c r="K559" s="9"/>
      <c r="M559">
        <v>290</v>
      </c>
      <c r="N559">
        <f t="shared" si="58"/>
        <v>27300</v>
      </c>
      <c r="O559" s="9">
        <f t="shared" si="59"/>
        <v>4778530.3842228446</v>
      </c>
      <c r="Q559">
        <v>290</v>
      </c>
      <c r="R559">
        <f t="shared" si="60"/>
        <v>57500</v>
      </c>
      <c r="S559" s="9">
        <f t="shared" si="61"/>
        <v>434198.74830644607</v>
      </c>
    </row>
    <row r="560" spans="4:19">
      <c r="D560" s="9"/>
      <c r="E560">
        <v>5800</v>
      </c>
      <c r="F560">
        <f t="shared" si="56"/>
        <v>36800</v>
      </c>
      <c r="G560" s="9">
        <f t="shared" si="57"/>
        <v>79480346.970966935</v>
      </c>
      <c r="H560" s="9"/>
      <c r="I560" s="9"/>
      <c r="J560" s="9"/>
      <c r="K560" s="9"/>
      <c r="M560">
        <v>290</v>
      </c>
      <c r="N560">
        <f t="shared" si="58"/>
        <v>27350</v>
      </c>
      <c r="O560" s="9">
        <f t="shared" si="59"/>
        <v>4753850.63200064</v>
      </c>
      <c r="Q560">
        <v>290</v>
      </c>
      <c r="R560">
        <f t="shared" si="60"/>
        <v>57600</v>
      </c>
      <c r="S560" s="9">
        <f t="shared" si="61"/>
        <v>431560.75248517049</v>
      </c>
    </row>
    <row r="561" spans="4:19">
      <c r="D561" s="9"/>
      <c r="E561">
        <v>5800</v>
      </c>
      <c r="F561">
        <f t="shared" si="56"/>
        <v>36850</v>
      </c>
      <c r="G561" s="9">
        <f t="shared" si="57"/>
        <v>79053511.871875986</v>
      </c>
      <c r="H561" s="9"/>
      <c r="I561" s="9"/>
      <c r="J561" s="9"/>
      <c r="K561" s="9"/>
      <c r="M561">
        <v>290</v>
      </c>
      <c r="N561">
        <f t="shared" si="58"/>
        <v>27400</v>
      </c>
      <c r="O561" s="9">
        <f t="shared" si="59"/>
        <v>4729320.9050729014</v>
      </c>
      <c r="Q561">
        <v>290</v>
      </c>
      <c r="R561">
        <f t="shared" si="60"/>
        <v>57700</v>
      </c>
      <c r="S561" s="9">
        <f t="shared" si="61"/>
        <v>428942.60501417634</v>
      </c>
    </row>
    <row r="562" spans="4:19">
      <c r="D562" s="9"/>
      <c r="E562">
        <v>5800</v>
      </c>
      <c r="F562">
        <f t="shared" si="56"/>
        <v>36900</v>
      </c>
      <c r="G562" s="9">
        <f t="shared" si="57"/>
        <v>78629538.135776713</v>
      </c>
      <c r="H562" s="9"/>
      <c r="I562" s="9"/>
      <c r="J562" s="9"/>
      <c r="K562" s="9"/>
      <c r="M562">
        <v>290</v>
      </c>
      <c r="N562">
        <f t="shared" si="58"/>
        <v>27450</v>
      </c>
      <c r="O562" s="9">
        <f t="shared" si="59"/>
        <v>4704940.2056871457</v>
      </c>
      <c r="Q562">
        <v>290</v>
      </c>
      <c r="R562">
        <f t="shared" si="60"/>
        <v>57800</v>
      </c>
      <c r="S562" s="9">
        <f t="shared" si="61"/>
        <v>426344.12852752575</v>
      </c>
    </row>
    <row r="563" spans="4:19">
      <c r="D563" s="9"/>
      <c r="E563">
        <v>5800</v>
      </c>
      <c r="F563">
        <f t="shared" si="56"/>
        <v>36950</v>
      </c>
      <c r="G563" s="9">
        <f t="shared" si="57"/>
        <v>78208402.77630879</v>
      </c>
      <c r="H563" s="9"/>
      <c r="I563" s="9"/>
      <c r="J563" s="9"/>
      <c r="K563" s="9"/>
      <c r="M563">
        <v>290</v>
      </c>
      <c r="N563">
        <f t="shared" si="58"/>
        <v>27500</v>
      </c>
      <c r="O563" s="9">
        <f t="shared" si="59"/>
        <v>4680707.5426134551</v>
      </c>
      <c r="Q563">
        <v>290</v>
      </c>
      <c r="R563">
        <f t="shared" si="60"/>
        <v>57900</v>
      </c>
      <c r="S563" s="9">
        <f t="shared" si="61"/>
        <v>423765.14748704468</v>
      </c>
    </row>
    <row r="564" spans="4:19">
      <c r="D564" s="9"/>
      <c r="E564">
        <v>5800</v>
      </c>
      <c r="F564">
        <f t="shared" si="56"/>
        <v>37000</v>
      </c>
      <c r="G564" s="9">
        <f t="shared" si="57"/>
        <v>77790083.022249997</v>
      </c>
      <c r="H564" s="9"/>
      <c r="I564" s="9"/>
      <c r="J564" s="9"/>
      <c r="K564" s="9"/>
      <c r="M564">
        <v>290</v>
      </c>
      <c r="N564">
        <f t="shared" si="58"/>
        <v>27550</v>
      </c>
      <c r="O564" s="9">
        <f t="shared" si="59"/>
        <v>4656621.9311146969</v>
      </c>
      <c r="Q564">
        <v>290</v>
      </c>
      <c r="R564">
        <f t="shared" si="60"/>
        <v>58000</v>
      </c>
      <c r="S564" s="9">
        <f t="shared" si="61"/>
        <v>421205.48816107993</v>
      </c>
    </row>
    <row r="565" spans="4:19">
      <c r="D565" s="9"/>
      <c r="E565">
        <v>5800</v>
      </c>
      <c r="F565">
        <f t="shared" si="56"/>
        <v>37050</v>
      </c>
      <c r="G565" s="9">
        <f t="shared" si="57"/>
        <v>77374556.315219134</v>
      </c>
      <c r="H565" s="9"/>
      <c r="I565" s="9"/>
      <c r="J565" s="9"/>
      <c r="K565" s="9"/>
      <c r="M565">
        <v>290</v>
      </c>
      <c r="N565">
        <f t="shared" si="58"/>
        <v>27600</v>
      </c>
      <c r="O565" s="9">
        <f t="shared" si="59"/>
        <v>4632682.3929164903</v>
      </c>
      <c r="Q565">
        <v>290</v>
      </c>
      <c r="R565">
        <f t="shared" si="60"/>
        <v>58100</v>
      </c>
      <c r="S565" s="9">
        <f t="shared" si="61"/>
        <v>418664.97860353166</v>
      </c>
    </row>
    <row r="566" spans="4:19">
      <c r="D566" s="9"/>
      <c r="E566">
        <v>5800</v>
      </c>
      <c r="F566">
        <f t="shared" si="56"/>
        <v>37100</v>
      </c>
      <c r="G566" s="9">
        <f t="shared" si="57"/>
        <v>76961800.307404459</v>
      </c>
      <c r="H566" s="9"/>
      <c r="I566" s="9"/>
      <c r="J566" s="9"/>
      <c r="K566" s="9"/>
      <c r="M566">
        <v>290</v>
      </c>
      <c r="N566">
        <f t="shared" si="58"/>
        <v>27650</v>
      </c>
      <c r="O566" s="9">
        <f t="shared" si="59"/>
        <v>4608887.9561769636</v>
      </c>
      <c r="Q566">
        <v>290</v>
      </c>
      <c r="R566">
        <f t="shared" si="60"/>
        <v>58200</v>
      </c>
      <c r="S566" s="9">
        <f t="shared" si="61"/>
        <v>416143.44863315322</v>
      </c>
    </row>
    <row r="567" spans="4:19">
      <c r="D567" s="9"/>
      <c r="E567">
        <v>5800</v>
      </c>
      <c r="F567">
        <f t="shared" si="56"/>
        <v>37150</v>
      </c>
      <c r="G567" s="9">
        <f t="shared" si="57"/>
        <v>76551792.859320953</v>
      </c>
      <c r="H567" s="9"/>
      <c r="I567" s="9"/>
      <c r="J567" s="9"/>
      <c r="K567" s="9"/>
      <c r="M567">
        <v>290</v>
      </c>
      <c r="N567">
        <f t="shared" si="58"/>
        <v>27700</v>
      </c>
      <c r="O567" s="9">
        <f t="shared" si="59"/>
        <v>4585237.6554563073</v>
      </c>
      <c r="Q567">
        <v>290</v>
      </c>
      <c r="R567">
        <f t="shared" si="60"/>
        <v>58300</v>
      </c>
      <c r="S567" s="9">
        <f t="shared" si="61"/>
        <v>413640.72981311841</v>
      </c>
    </row>
    <row r="568" spans="4:19">
      <c r="D568" s="9"/>
      <c r="E568">
        <v>5800</v>
      </c>
      <c r="F568">
        <f t="shared" si="56"/>
        <v>37200</v>
      </c>
      <c r="G568" s="9">
        <f t="shared" si="57"/>
        <v>76144512.037594274</v>
      </c>
      <c r="H568" s="9"/>
      <c r="I568" s="9"/>
      <c r="J568" s="9"/>
      <c r="K568" s="9"/>
      <c r="M568">
        <v>290</v>
      </c>
      <c r="N568">
        <f t="shared" si="58"/>
        <v>27750</v>
      </c>
      <c r="O568" s="9">
        <f t="shared" si="59"/>
        <v>4561730.5316861039</v>
      </c>
      <c r="Q568">
        <v>290</v>
      </c>
      <c r="R568">
        <f t="shared" si="60"/>
        <v>58400</v>
      </c>
      <c r="S568" s="9">
        <f t="shared" si="61"/>
        <v>411156.65543085022</v>
      </c>
    </row>
    <row r="569" spans="4:19">
      <c r="D569" s="9"/>
      <c r="E569">
        <v>5800</v>
      </c>
      <c r="F569">
        <f t="shared" si="56"/>
        <v>37250</v>
      </c>
      <c r="G569" s="9">
        <f t="shared" si="57"/>
        <v>75739936.112770155</v>
      </c>
      <c r="H569" s="9"/>
      <c r="I569" s="9"/>
      <c r="J569" s="9"/>
      <c r="K569" s="9"/>
      <c r="M569">
        <v>290</v>
      </c>
      <c r="N569">
        <f t="shared" si="58"/>
        <v>27800</v>
      </c>
      <c r="O569" s="9">
        <f t="shared" si="59"/>
        <v>4538365.6321384888</v>
      </c>
      <c r="Q569">
        <v>290</v>
      </c>
      <c r="R569">
        <f t="shared" si="60"/>
        <v>58500</v>
      </c>
      <c r="S569" s="9">
        <f t="shared" si="61"/>
        <v>408691.06047810864</v>
      </c>
    </row>
    <row r="570" spans="4:19">
      <c r="D570" s="9"/>
      <c r="E570">
        <v>5800</v>
      </c>
      <c r="F570">
        <f t="shared" ref="F570:F633" si="62">+F569+50</f>
        <v>37300</v>
      </c>
      <c r="G570" s="9">
        <f t="shared" ref="G570:G633" si="63">(2*3.14*6.626*9/(F570^5)*10^27)/(EXP((6.626*3)/(1.38*E570*F570)*10^6)-1)</f>
        <v>75338043.557150617</v>
      </c>
      <c r="H570" s="9"/>
      <c r="I570" s="9"/>
      <c r="J570" s="9"/>
      <c r="K570" s="9"/>
      <c r="M570">
        <v>290</v>
      </c>
      <c r="N570">
        <f t="shared" ref="N570:N633" si="64">+N569+50</f>
        <v>27850</v>
      </c>
      <c r="O570" s="9">
        <f t="shared" ref="O570:O633" si="65">(2*3.14*6.626*9/(N570^5)*10^27)/(EXP((6.626*3)/(1.38*M570*N570)*10^6)-1)</f>
        <v>4515142.0103951422</v>
      </c>
      <c r="Q570">
        <v>290</v>
      </c>
      <c r="R570">
        <f t="shared" si="60"/>
        <v>58600</v>
      </c>
      <c r="S570" s="9">
        <f t="shared" si="61"/>
        <v>406243.78163133212</v>
      </c>
    </row>
    <row r="571" spans="4:19">
      <c r="D571" s="9"/>
      <c r="E571">
        <v>5800</v>
      </c>
      <c r="F571">
        <f t="shared" si="62"/>
        <v>37350</v>
      </c>
      <c r="G571" s="9">
        <f t="shared" si="63"/>
        <v>74938813.042656273</v>
      </c>
      <c r="H571" s="9"/>
      <c r="I571" s="9"/>
      <c r="J571" s="9"/>
      <c r="K571" s="9"/>
      <c r="M571">
        <v>290</v>
      </c>
      <c r="N571">
        <f t="shared" si="64"/>
        <v>27900</v>
      </c>
      <c r="O571" s="9">
        <f t="shared" si="65"/>
        <v>4492058.7263160814</v>
      </c>
      <c r="Q571">
        <v>290</v>
      </c>
      <c r="R571">
        <f t="shared" si="60"/>
        <v>58700</v>
      </c>
      <c r="S571" s="9">
        <f t="shared" si="61"/>
        <v>403814.65723223222</v>
      </c>
    </row>
    <row r="572" spans="4:19">
      <c r="D572" s="9"/>
      <c r="E572">
        <v>5800</v>
      </c>
      <c r="F572">
        <f t="shared" si="62"/>
        <v>37400</v>
      </c>
      <c r="G572" s="9">
        <f t="shared" si="63"/>
        <v>74542223.438714132</v>
      </c>
      <c r="H572" s="9"/>
      <c r="I572" s="9"/>
      <c r="J572" s="9"/>
      <c r="K572" s="9"/>
      <c r="M572">
        <v>290</v>
      </c>
      <c r="N572">
        <f t="shared" si="64"/>
        <v>27950</v>
      </c>
      <c r="O572" s="9">
        <f t="shared" si="65"/>
        <v>4469114.8460083446</v>
      </c>
      <c r="Q572">
        <v>290</v>
      </c>
      <c r="R572">
        <f t="shared" si="60"/>
        <v>58800</v>
      </c>
      <c r="S572" s="9">
        <f t="shared" si="61"/>
        <v>401403.52726863342</v>
      </c>
    </row>
    <row r="573" spans="4:19">
      <c r="D573" s="9"/>
      <c r="E573">
        <v>5800</v>
      </c>
      <c r="F573">
        <f t="shared" si="62"/>
        <v>37450</v>
      </c>
      <c r="G573" s="9">
        <f t="shared" si="63"/>
        <v>74148253.810169622</v>
      </c>
      <c r="H573" s="9"/>
      <c r="I573" s="9"/>
      <c r="J573" s="9"/>
      <c r="K573" s="9"/>
      <c r="M573">
        <v>290</v>
      </c>
      <c r="N573">
        <f t="shared" si="64"/>
        <v>28000</v>
      </c>
      <c r="O573" s="9">
        <f t="shared" si="65"/>
        <v>4446309.4417944849</v>
      </c>
      <c r="Q573">
        <v>290</v>
      </c>
      <c r="R573">
        <f t="shared" si="60"/>
        <v>58900</v>
      </c>
      <c r="S573" s="9">
        <f t="shared" si="61"/>
        <v>399010.23335555947</v>
      </c>
    </row>
    <row r="574" spans="4:19">
      <c r="D574" s="9"/>
      <c r="E574">
        <v>5800</v>
      </c>
      <c r="F574">
        <f t="shared" si="62"/>
        <v>37500</v>
      </c>
      <c r="G574" s="9">
        <f t="shared" si="63"/>
        <v>73756883.4152233</v>
      </c>
      <c r="H574" s="9"/>
      <c r="I574" s="9"/>
      <c r="J574" s="9"/>
      <c r="K574" s="9"/>
      <c r="M574">
        <v>290</v>
      </c>
      <c r="N574">
        <f t="shared" si="64"/>
        <v>28050</v>
      </c>
      <c r="O574" s="9">
        <f t="shared" si="65"/>
        <v>4423641.5921809589</v>
      </c>
      <c r="Q574">
        <v>290</v>
      </c>
      <c r="R574">
        <f t="shared" si="60"/>
        <v>59000</v>
      </c>
      <c r="S574" s="9">
        <f t="shared" si="61"/>
        <v>396634.61871656077</v>
      </c>
    </row>
    <row r="575" spans="4:19">
      <c r="D575" s="9"/>
      <c r="E575">
        <v>5800</v>
      </c>
      <c r="F575">
        <f t="shared" si="62"/>
        <v>37550</v>
      </c>
      <c r="G575" s="9">
        <f t="shared" si="63"/>
        <v>73368091.703394666</v>
      </c>
      <c r="H575" s="9"/>
      <c r="I575" s="9"/>
      <c r="J575" s="9"/>
      <c r="K575" s="9"/>
      <c r="M575">
        <v>290</v>
      </c>
      <c r="N575">
        <f t="shared" si="64"/>
        <v>28100</v>
      </c>
      <c r="O575" s="9">
        <f t="shared" si="65"/>
        <v>4401110.3818263747</v>
      </c>
      <c r="Q575">
        <v>290</v>
      </c>
      <c r="R575">
        <f t="shared" si="60"/>
        <v>59100</v>
      </c>
      <c r="S575" s="9">
        <f t="shared" si="61"/>
        <v>394276.52816527645</v>
      </c>
    </row>
    <row r="576" spans="4:19">
      <c r="D576" s="9"/>
      <c r="E576">
        <v>5800</v>
      </c>
      <c r="F576">
        <f t="shared" si="62"/>
        <v>37600</v>
      </c>
      <c r="G576" s="9">
        <f t="shared" si="63"/>
        <v>72981858.313505858</v>
      </c>
      <c r="H576" s="9"/>
      <c r="I576" s="9"/>
      <c r="J576" s="9"/>
      <c r="K576" s="9"/>
      <c r="M576">
        <v>290</v>
      </c>
      <c r="N576">
        <f t="shared" si="64"/>
        <v>28150</v>
      </c>
      <c r="O576" s="9">
        <f t="shared" si="65"/>
        <v>4378714.9015096352</v>
      </c>
      <c r="Q576">
        <v>290</v>
      </c>
      <c r="R576">
        <f t="shared" si="60"/>
        <v>59200</v>
      </c>
      <c r="S576" s="9">
        <f t="shared" si="61"/>
        <v>391935.80808723439</v>
      </c>
    </row>
    <row r="577" spans="4:19">
      <c r="D577" s="9"/>
      <c r="E577">
        <v>5800</v>
      </c>
      <c r="F577">
        <f t="shared" si="62"/>
        <v>37650</v>
      </c>
      <c r="G577" s="9">
        <f t="shared" si="63"/>
        <v>72598163.071693122</v>
      </c>
      <c r="H577" s="9"/>
      <c r="I577" s="9"/>
      <c r="J577" s="9"/>
      <c r="K577" s="9"/>
      <c r="M577">
        <v>290</v>
      </c>
      <c r="N577">
        <f t="shared" si="64"/>
        <v>28200</v>
      </c>
      <c r="O577" s="9">
        <f t="shared" si="65"/>
        <v>4356454.2480979552</v>
      </c>
      <c r="Q577">
        <v>290</v>
      </c>
      <c r="R577">
        <f t="shared" si="60"/>
        <v>59300</v>
      </c>
      <c r="S577" s="9">
        <f t="shared" si="61"/>
        <v>389612.30642187985</v>
      </c>
    </row>
    <row r="578" spans="4:19">
      <c r="D578" s="9"/>
      <c r="E578">
        <v>5800</v>
      </c>
      <c r="F578">
        <f t="shared" si="62"/>
        <v>37700</v>
      </c>
      <c r="G578" s="9">
        <f t="shared" si="63"/>
        <v>72216985.989439011</v>
      </c>
      <c r="H578" s="9"/>
      <c r="I578" s="9"/>
      <c r="J578" s="9"/>
      <c r="K578" s="9"/>
      <c r="M578">
        <v>290</v>
      </c>
      <c r="N578">
        <f t="shared" si="64"/>
        <v>28250</v>
      </c>
      <c r="O578" s="9">
        <f t="shared" si="65"/>
        <v>4334327.524514813</v>
      </c>
      <c r="Q578">
        <v>290</v>
      </c>
      <c r="R578">
        <f t="shared" si="60"/>
        <v>59400</v>
      </c>
      <c r="S578" s="9">
        <f t="shared" si="61"/>
        <v>387305.87264483277</v>
      </c>
    </row>
    <row r="579" spans="4:19">
      <c r="D579" s="9"/>
      <c r="E579">
        <v>5800</v>
      </c>
      <c r="F579">
        <f t="shared" si="62"/>
        <v>37750</v>
      </c>
      <c r="G579" s="9">
        <f t="shared" si="63"/>
        <v>71838307.261629581</v>
      </c>
      <c r="H579" s="9"/>
      <c r="I579" s="9"/>
      <c r="J579" s="9"/>
      <c r="K579" s="9"/>
      <c r="M579">
        <v>290</v>
      </c>
      <c r="N579">
        <f t="shared" si="64"/>
        <v>28300</v>
      </c>
      <c r="O579" s="9">
        <f t="shared" si="65"/>
        <v>4312333.839707762</v>
      </c>
      <c r="Q579">
        <v>290</v>
      </c>
      <c r="R579">
        <f t="shared" si="60"/>
        <v>59500</v>
      </c>
      <c r="S579" s="9">
        <f t="shared" si="61"/>
        <v>385016.35775036976</v>
      </c>
    </row>
    <row r="580" spans="4:19">
      <c r="D580" s="9"/>
      <c r="E580">
        <v>5800</v>
      </c>
      <c r="F580">
        <f t="shared" si="62"/>
        <v>37800</v>
      </c>
      <c r="G580" s="9">
        <f t="shared" si="63"/>
        <v>71462107.264633387</v>
      </c>
      <c r="H580" s="9"/>
      <c r="I580" s="9"/>
      <c r="J580" s="9"/>
      <c r="K580" s="9"/>
      <c r="M580">
        <v>290</v>
      </c>
      <c r="N580">
        <f t="shared" si="64"/>
        <v>28350</v>
      </c>
      <c r="O580" s="9">
        <f t="shared" si="65"/>
        <v>4290472.3086162219</v>
      </c>
      <c r="Q580">
        <v>290</v>
      </c>
      <c r="R580">
        <f t="shared" si="60"/>
        <v>59600</v>
      </c>
      <c r="S580" s="9">
        <f t="shared" si="61"/>
        <v>382743.61423412728</v>
      </c>
    </row>
    <row r="581" spans="4:19">
      <c r="D581" s="9"/>
      <c r="E581">
        <v>5800</v>
      </c>
      <c r="F581">
        <f t="shared" si="62"/>
        <v>37850</v>
      </c>
      <c r="G581" s="9">
        <f t="shared" si="63"/>
        <v>71088366.554403275</v>
      </c>
      <c r="H581" s="9"/>
      <c r="I581" s="9"/>
      <c r="J581" s="9"/>
      <c r="K581" s="9"/>
      <c r="M581">
        <v>290</v>
      </c>
      <c r="N581">
        <f t="shared" si="64"/>
        <v>28400</v>
      </c>
      <c r="O581" s="9">
        <f t="shared" si="65"/>
        <v>4268742.0521391341</v>
      </c>
      <c r="Q581">
        <v>290</v>
      </c>
      <c r="R581">
        <f t="shared" si="60"/>
        <v>59700</v>
      </c>
      <c r="S581" s="9">
        <f t="shared" si="61"/>
        <v>380487.4960760239</v>
      </c>
    </row>
    <row r="582" spans="4:19">
      <c r="D582" s="9"/>
      <c r="E582">
        <v>5800</v>
      </c>
      <c r="F582">
        <f t="shared" si="62"/>
        <v>37900</v>
      </c>
      <c r="G582" s="9">
        <f t="shared" si="63"/>
        <v>70717065.864601657</v>
      </c>
      <c r="H582" s="9"/>
      <c r="I582" s="9"/>
      <c r="J582" s="9"/>
      <c r="K582" s="9"/>
      <c r="M582">
        <v>290</v>
      </c>
      <c r="N582">
        <f t="shared" si="64"/>
        <v>28450</v>
      </c>
      <c r="O582" s="9">
        <f t="shared" si="65"/>
        <v>4247142.1971026082</v>
      </c>
      <c r="Q582">
        <v>290</v>
      </c>
      <c r="R582">
        <f t="shared" si="60"/>
        <v>59800</v>
      </c>
      <c r="S582" s="9">
        <f t="shared" si="61"/>
        <v>378247.85872339702</v>
      </c>
    </row>
    <row r="583" spans="4:19">
      <c r="D583" s="9"/>
      <c r="E583">
        <v>5800</v>
      </c>
      <c r="F583">
        <f t="shared" si="62"/>
        <v>37950</v>
      </c>
      <c r="G583" s="9">
        <f t="shared" si="63"/>
        <v>70348186.10474509</v>
      </c>
      <c r="H583" s="9"/>
      <c r="I583" s="9"/>
      <c r="J583" s="9"/>
      <c r="K583" s="9"/>
      <c r="M583">
        <v>290</v>
      </c>
      <c r="N583">
        <f t="shared" si="64"/>
        <v>28500</v>
      </c>
      <c r="O583" s="9">
        <f t="shared" si="65"/>
        <v>4225671.8762274757</v>
      </c>
      <c r="Q583">
        <v>290</v>
      </c>
      <c r="R583">
        <f t="shared" si="60"/>
        <v>59900</v>
      </c>
      <c r="S583" s="9">
        <f t="shared" si="61"/>
        <v>376024.55907435325</v>
      </c>
    </row>
    <row r="584" spans="4:19">
      <c r="D584" s="9"/>
      <c r="E584">
        <v>5800</v>
      </c>
      <c r="F584">
        <f t="shared" si="62"/>
        <v>38000</v>
      </c>
      <c r="G584" s="9">
        <f t="shared" si="63"/>
        <v>69981708.358374268</v>
      </c>
      <c r="H584" s="9"/>
      <c r="I584" s="9"/>
      <c r="J584" s="9"/>
      <c r="K584" s="9"/>
      <c r="M584">
        <v>290</v>
      </c>
      <c r="N584">
        <f t="shared" si="64"/>
        <v>28550</v>
      </c>
      <c r="O584" s="9">
        <f t="shared" si="65"/>
        <v>4204330.2280967953</v>
      </c>
      <c r="Q584">
        <v>290</v>
      </c>
      <c r="R584">
        <f t="shared" si="60"/>
        <v>60000</v>
      </c>
      <c r="S584" s="9">
        <f t="shared" si="61"/>
        <v>373817.4554613278</v>
      </c>
    </row>
    <row r="585" spans="4:19">
      <c r="D585" s="9"/>
      <c r="E585">
        <v>5800</v>
      </c>
      <c r="F585">
        <f t="shared" si="62"/>
        <v>38050</v>
      </c>
      <c r="G585" s="9">
        <f t="shared" si="63"/>
        <v>69617613.881241456</v>
      </c>
      <c r="H585" s="9"/>
      <c r="I585" s="9"/>
      <c r="J585" s="9"/>
      <c r="K585" s="9"/>
      <c r="M585">
        <v>290</v>
      </c>
      <c r="N585">
        <f t="shared" si="64"/>
        <v>28600</v>
      </c>
      <c r="O585" s="9">
        <f t="shared" si="65"/>
        <v>4183116.3971233312</v>
      </c>
      <c r="Q585">
        <v>290</v>
      </c>
      <c r="R585">
        <f t="shared" si="60"/>
        <v>60100</v>
      </c>
      <c r="S585" s="9">
        <f t="shared" si="61"/>
        <v>371626.40763485071</v>
      </c>
    </row>
    <row r="586" spans="4:19">
      <c r="D586" s="9"/>
      <c r="E586">
        <v>5800</v>
      </c>
      <c r="F586">
        <f t="shared" si="62"/>
        <v>38100</v>
      </c>
      <c r="G586" s="9">
        <f t="shared" si="63"/>
        <v>69255884.099523261</v>
      </c>
      <c r="H586" s="9"/>
      <c r="I586" s="9"/>
      <c r="J586" s="9"/>
      <c r="K586" s="9"/>
      <c r="M586">
        <v>290</v>
      </c>
      <c r="N586">
        <f t="shared" si="64"/>
        <v>28650</v>
      </c>
      <c r="O586" s="9">
        <f t="shared" si="65"/>
        <v>4162029.5335169928</v>
      </c>
      <c r="Q586">
        <v>290</v>
      </c>
      <c r="R586">
        <f t="shared" si="60"/>
        <v>60200</v>
      </c>
      <c r="S586" s="9">
        <f t="shared" si="61"/>
        <v>369451.27674751612</v>
      </c>
    </row>
    <row r="587" spans="4:19">
      <c r="D587" s="9"/>
      <c r="E587">
        <v>5800</v>
      </c>
      <c r="F587">
        <f t="shared" si="62"/>
        <v>38150</v>
      </c>
      <c r="G587" s="9">
        <f t="shared" si="63"/>
        <v>68896500.608049899</v>
      </c>
      <c r="H587" s="9"/>
      <c r="I587" s="9"/>
      <c r="J587" s="9"/>
      <c r="K587" s="9"/>
      <c r="M587">
        <v>290</v>
      </c>
      <c r="N587">
        <f t="shared" si="64"/>
        <v>28700</v>
      </c>
      <c r="O587" s="9">
        <f t="shared" si="65"/>
        <v>4141068.7932522157</v>
      </c>
      <c r="Q587">
        <v>290</v>
      </c>
      <c r="R587">
        <f t="shared" si="60"/>
        <v>60300</v>
      </c>
      <c r="S587" s="9">
        <f t="shared" si="61"/>
        <v>367291.92533815483</v>
      </c>
    </row>
    <row r="588" spans="4:19">
      <c r="D588" s="9"/>
      <c r="E588">
        <v>5800</v>
      </c>
      <c r="F588">
        <f t="shared" si="62"/>
        <v>38200</v>
      </c>
      <c r="G588" s="9">
        <f t="shared" si="63"/>
        <v>68539445.168559074</v>
      </c>
      <c r="H588" s="9"/>
      <c r="I588" s="9"/>
      <c r="J588" s="9"/>
      <c r="K588" s="9"/>
      <c r="M588">
        <v>290</v>
      </c>
      <c r="N588">
        <f t="shared" si="64"/>
        <v>28750</v>
      </c>
      <c r="O588" s="9">
        <f t="shared" si="65"/>
        <v>4120233.3380353772</v>
      </c>
      <c r="Q588">
        <v>290</v>
      </c>
      <c r="R588">
        <f t="shared" si="60"/>
        <v>60400</v>
      </c>
      <c r="S588" s="9">
        <f t="shared" si="61"/>
        <v>365148.21731620218</v>
      </c>
    </row>
    <row r="589" spans="4:19">
      <c r="D589" s="9"/>
      <c r="E589">
        <v>5800</v>
      </c>
      <c r="F589">
        <f t="shared" si="62"/>
        <v>38250</v>
      </c>
      <c r="G589" s="9">
        <f t="shared" si="63"/>
        <v>68184699.707967862</v>
      </c>
      <c r="H589" s="9"/>
      <c r="I589" s="9"/>
      <c r="J589" s="9"/>
      <c r="K589" s="9"/>
      <c r="M589">
        <v>290</v>
      </c>
      <c r="N589">
        <f t="shared" si="64"/>
        <v>28800</v>
      </c>
      <c r="O589" s="9">
        <f t="shared" si="65"/>
        <v>4099522.3352721324</v>
      </c>
      <c r="Q589">
        <v>290</v>
      </c>
      <c r="R589">
        <f t="shared" si="60"/>
        <v>60500</v>
      </c>
      <c r="S589" s="9">
        <f t="shared" si="61"/>
        <v>363020.01794626343</v>
      </c>
    </row>
    <row r="590" spans="4:19">
      <c r="D590" s="9"/>
      <c r="E590">
        <v>5800</v>
      </c>
      <c r="F590">
        <f t="shared" si="62"/>
        <v>38300</v>
      </c>
      <c r="G590" s="9">
        <f t="shared" si="63"/>
        <v>67832246.31666483</v>
      </c>
      <c r="H590" s="9"/>
      <c r="I590" s="9"/>
      <c r="J590" s="9"/>
      <c r="K590" s="9"/>
      <c r="M590">
        <v>290</v>
      </c>
      <c r="N590">
        <f t="shared" si="64"/>
        <v>28850</v>
      </c>
      <c r="O590" s="9">
        <f t="shared" si="65"/>
        <v>4078934.9580347892</v>
      </c>
      <c r="Q590">
        <v>290</v>
      </c>
      <c r="R590">
        <f t="shared" si="60"/>
        <v>60600</v>
      </c>
      <c r="S590" s="9">
        <f t="shared" si="61"/>
        <v>360907.19383287209</v>
      </c>
    </row>
    <row r="591" spans="4:19">
      <c r="D591" s="9"/>
      <c r="E591">
        <v>5800</v>
      </c>
      <c r="F591">
        <f t="shared" si="62"/>
        <v>38350</v>
      </c>
      <c r="G591" s="9">
        <f t="shared" si="63"/>
        <v>67482067.246823117</v>
      </c>
      <c r="H591" s="9"/>
      <c r="I591" s="9"/>
      <c r="J591" s="9"/>
      <c r="K591" s="9"/>
      <c r="M591">
        <v>290</v>
      </c>
      <c r="N591">
        <f t="shared" si="64"/>
        <v>28900</v>
      </c>
      <c r="O591" s="9">
        <f t="shared" si="65"/>
        <v>4058470.3850296522</v>
      </c>
      <c r="Q591">
        <v>290</v>
      </c>
      <c r="R591">
        <f t="shared" si="60"/>
        <v>60700</v>
      </c>
      <c r="S591" s="9">
        <f t="shared" si="61"/>
        <v>358809.61290543812</v>
      </c>
    </row>
    <row r="592" spans="4:19">
      <c r="D592" s="9"/>
      <c r="E592">
        <v>5800</v>
      </c>
      <c r="F592">
        <f t="shared" si="62"/>
        <v>38400</v>
      </c>
      <c r="G592" s="9">
        <f t="shared" si="63"/>
        <v>67134144.910732195</v>
      </c>
      <c r="H592" s="9"/>
      <c r="I592" s="9"/>
      <c r="J592" s="9"/>
      <c r="K592" s="9"/>
      <c r="M592">
        <v>290</v>
      </c>
      <c r="N592">
        <f t="shared" si="64"/>
        <v>28950</v>
      </c>
      <c r="O592" s="9">
        <f t="shared" si="65"/>
        <v>4038127.8005643799</v>
      </c>
      <c r="Q592">
        <v>290</v>
      </c>
      <c r="R592">
        <f t="shared" si="60"/>
        <v>60800</v>
      </c>
      <c r="S592" s="9">
        <f t="shared" si="61"/>
        <v>356727.1444033825</v>
      </c>
    </row>
    <row r="593" spans="4:19">
      <c r="D593" s="9"/>
      <c r="E593">
        <v>5800</v>
      </c>
      <c r="F593">
        <f t="shared" si="62"/>
        <v>38450</v>
      </c>
      <c r="G593" s="9">
        <f t="shared" si="63"/>
        <v>66788461.879148528</v>
      </c>
      <c r="H593" s="9"/>
      <c r="I593" s="9"/>
      <c r="J593" s="9"/>
      <c r="K593" s="9"/>
      <c r="M593">
        <v>290</v>
      </c>
      <c r="N593">
        <f t="shared" si="64"/>
        <v>29000</v>
      </c>
      <c r="O593" s="9">
        <f t="shared" si="65"/>
        <v>4017906.3945153439</v>
      </c>
      <c r="Q593">
        <v>290</v>
      </c>
      <c r="R593">
        <f t="shared" si="60"/>
        <v>60900</v>
      </c>
      <c r="S593" s="9">
        <f t="shared" si="61"/>
        <v>354659.65886145964</v>
      </c>
    </row>
    <row r="594" spans="4:19">
      <c r="D594" s="9"/>
      <c r="E594">
        <v>5800</v>
      </c>
      <c r="F594">
        <f t="shared" si="62"/>
        <v>38500</v>
      </c>
      <c r="G594" s="9">
        <f t="shared" si="63"/>
        <v>66445000.879667029</v>
      </c>
      <c r="H594" s="9"/>
      <c r="I594" s="9"/>
      <c r="J594" s="9"/>
      <c r="K594" s="9"/>
      <c r="M594">
        <v>290</v>
      </c>
      <c r="N594">
        <f t="shared" si="64"/>
        <v>29050</v>
      </c>
      <c r="O594" s="9">
        <f t="shared" si="65"/>
        <v>3997805.3622950125</v>
      </c>
      <c r="Q594">
        <v>290</v>
      </c>
      <c r="R594">
        <f t="shared" si="60"/>
        <v>61000</v>
      </c>
      <c r="S594" s="9">
        <f t="shared" si="61"/>
        <v>352607.0280952602</v>
      </c>
    </row>
    <row r="595" spans="4:19">
      <c r="D595" s="9"/>
      <c r="E595">
        <v>5800</v>
      </c>
      <c r="F595">
        <f t="shared" si="62"/>
        <v>38550</v>
      </c>
      <c r="G595" s="9">
        <f t="shared" si="63"/>
        <v>66103744.795109734</v>
      </c>
      <c r="H595" s="9"/>
      <c r="I595" s="9"/>
      <c r="J595" s="9"/>
      <c r="K595" s="9"/>
      <c r="M595">
        <v>290</v>
      </c>
      <c r="N595">
        <f t="shared" si="64"/>
        <v>29100</v>
      </c>
      <c r="O595" s="9">
        <f t="shared" si="65"/>
        <v>3977823.9048193381</v>
      </c>
      <c r="Q595">
        <v>290</v>
      </c>
      <c r="R595">
        <f t="shared" si="60"/>
        <v>61100</v>
      </c>
      <c r="S595" s="9">
        <f t="shared" si="61"/>
        <v>350569.12518689455</v>
      </c>
    </row>
    <row r="596" spans="4:19">
      <c r="D596" s="9"/>
      <c r="E596">
        <v>5800</v>
      </c>
      <c r="F596">
        <f t="shared" si="62"/>
        <v>38600</v>
      </c>
      <c r="G596" s="9">
        <f t="shared" si="63"/>
        <v>65764676.661932975</v>
      </c>
      <c r="H596" s="9"/>
      <c r="I596" s="9"/>
      <c r="J596" s="9"/>
      <c r="K596" s="9"/>
      <c r="M596">
        <v>290</v>
      </c>
      <c r="N596">
        <f t="shared" si="64"/>
        <v>29150</v>
      </c>
      <c r="O596" s="9">
        <f t="shared" si="65"/>
        <v>3957961.2284751758</v>
      </c>
      <c r="Q596">
        <v>290</v>
      </c>
      <c r="R596">
        <f t="shared" si="60"/>
        <v>61200</v>
      </c>
      <c r="S596" s="9">
        <f t="shared" si="61"/>
        <v>348545.824470855</v>
      </c>
    </row>
    <row r="597" spans="4:19">
      <c r="D597" s="9"/>
      <c r="E597">
        <v>5800</v>
      </c>
      <c r="F597">
        <f t="shared" si="62"/>
        <v>38650</v>
      </c>
      <c r="G597" s="9">
        <f t="shared" si="63"/>
        <v>65427779.668654606</v>
      </c>
      <c r="H597" s="9"/>
      <c r="I597" s="9"/>
      <c r="J597" s="9"/>
      <c r="K597" s="9"/>
      <c r="M597">
        <v>290</v>
      </c>
      <c r="N597">
        <f t="shared" si="64"/>
        <v>29200</v>
      </c>
      <c r="O597" s="9">
        <f t="shared" si="65"/>
        <v>3938216.5450877361</v>
      </c>
      <c r="Q597">
        <v>290</v>
      </c>
      <c r="R597">
        <f t="shared" si="60"/>
        <v>61300</v>
      </c>
      <c r="S597" s="9">
        <f t="shared" si="61"/>
        <v>346537.00152005057</v>
      </c>
    </row>
    <row r="598" spans="4:19">
      <c r="D598" s="9"/>
      <c r="E598">
        <v>5800</v>
      </c>
      <c r="F598">
        <f t="shared" si="62"/>
        <v>38700</v>
      </c>
      <c r="G598" s="9">
        <f t="shared" si="63"/>
        <v>65093037.154297702</v>
      </c>
      <c r="H598" s="9"/>
      <c r="I598" s="9"/>
      <c r="J598" s="9"/>
      <c r="K598" s="9"/>
      <c r="M598">
        <v>290</v>
      </c>
      <c r="N598">
        <f t="shared" si="64"/>
        <v>29250</v>
      </c>
      <c r="O598" s="9">
        <f t="shared" si="65"/>
        <v>3918589.0718880603</v>
      </c>
      <c r="Q598">
        <v>290</v>
      </c>
      <c r="R598">
        <f t="shared" si="60"/>
        <v>61400</v>
      </c>
      <c r="S598" s="9">
        <f t="shared" si="61"/>
        <v>344542.53313201846</v>
      </c>
    </row>
    <row r="599" spans="4:19">
      <c r="D599" s="9"/>
      <c r="E599">
        <v>5800</v>
      </c>
      <c r="F599">
        <f t="shared" si="62"/>
        <v>38750</v>
      </c>
      <c r="G599" s="9">
        <f t="shared" si="63"/>
        <v>64760432.606852554</v>
      </c>
      <c r="H599" s="9"/>
      <c r="I599" s="9"/>
      <c r="J599" s="9"/>
      <c r="K599" s="9"/>
      <c r="M599">
        <v>290</v>
      </c>
      <c r="N599">
        <f t="shared" si="64"/>
        <v>29300</v>
      </c>
      <c r="O599" s="9">
        <f t="shared" si="65"/>
        <v>3899078.0314805447</v>
      </c>
      <c r="Q599">
        <v>290</v>
      </c>
      <c r="R599">
        <f t="shared" si="60"/>
        <v>61500</v>
      </c>
      <c r="S599" s="9">
        <f t="shared" si="61"/>
        <v>342562.29731530271</v>
      </c>
    </row>
    <row r="600" spans="4:19">
      <c r="D600" s="9"/>
      <c r="E600">
        <v>5800</v>
      </c>
      <c r="F600">
        <f t="shared" si="62"/>
        <v>38800</v>
      </c>
      <c r="G600" s="9">
        <f t="shared" si="63"/>
        <v>64429949.661756612</v>
      </c>
      <c r="H600" s="9"/>
      <c r="I600" s="9"/>
      <c r="J600" s="9"/>
      <c r="K600" s="9"/>
      <c r="M600">
        <v>290</v>
      </c>
      <c r="N600">
        <f t="shared" si="64"/>
        <v>29350</v>
      </c>
      <c r="O600" s="9">
        <f t="shared" si="65"/>
        <v>3879682.6518105059</v>
      </c>
      <c r="Q600">
        <v>290</v>
      </c>
      <c r="R600">
        <f t="shared" si="60"/>
        <v>61600</v>
      </c>
      <c r="S600" s="9">
        <f t="shared" si="61"/>
        <v>340596.17327600264</v>
      </c>
    </row>
    <row r="601" spans="4:19">
      <c r="D601" s="9"/>
      <c r="E601">
        <v>5800</v>
      </c>
      <c r="F601">
        <f t="shared" si="62"/>
        <v>38850</v>
      </c>
      <c r="G601" s="9">
        <f t="shared" si="63"/>
        <v>64101572.100391544</v>
      </c>
      <c r="H601" s="9"/>
      <c r="I601" s="9"/>
      <c r="J601" s="9"/>
      <c r="K601" s="9"/>
      <c r="M601">
        <v>290</v>
      </c>
      <c r="N601">
        <f t="shared" si="64"/>
        <v>29400</v>
      </c>
      <c r="O601" s="9">
        <f t="shared" si="65"/>
        <v>3860402.1661317847</v>
      </c>
      <c r="Q601">
        <v>290</v>
      </c>
      <c r="R601">
        <f t="shared" si="60"/>
        <v>61700</v>
      </c>
      <c r="S601" s="9">
        <f t="shared" si="61"/>
        <v>338644.04140448727</v>
      </c>
    </row>
    <row r="602" spans="4:19">
      <c r="D602" s="9"/>
      <c r="E602">
        <v>5800</v>
      </c>
      <c r="F602">
        <f t="shared" si="62"/>
        <v>38900</v>
      </c>
      <c r="G602" s="9">
        <f t="shared" si="63"/>
        <v>63775283.848598085</v>
      </c>
      <c r="H602" s="9"/>
      <c r="I602" s="9"/>
      <c r="J602" s="9"/>
      <c r="K602" s="9"/>
      <c r="M602">
        <v>290</v>
      </c>
      <c r="N602">
        <f t="shared" si="64"/>
        <v>29450</v>
      </c>
      <c r="O602" s="9">
        <f t="shared" si="65"/>
        <v>3841235.8129744106</v>
      </c>
      <c r="Q602">
        <v>290</v>
      </c>
      <c r="R602">
        <f t="shared" si="60"/>
        <v>61800</v>
      </c>
      <c r="S602" s="9">
        <f t="shared" si="61"/>
        <v>336705.7832622726</v>
      </c>
    </row>
    <row r="603" spans="4:19">
      <c r="D603" s="9"/>
      <c r="E603">
        <v>5800</v>
      </c>
      <c r="F603">
        <f t="shared" si="62"/>
        <v>38950</v>
      </c>
      <c r="G603" s="9">
        <f t="shared" si="63"/>
        <v>63451068.975207262</v>
      </c>
      <c r="H603" s="9"/>
      <c r="I603" s="9"/>
      <c r="J603" s="9"/>
      <c r="K603" s="9"/>
      <c r="M603">
        <v>290</v>
      </c>
      <c r="N603">
        <f t="shared" si="64"/>
        <v>29500</v>
      </c>
      <c r="O603" s="9">
        <f t="shared" si="65"/>
        <v>3822182.8361123339</v>
      </c>
      <c r="Q603">
        <v>290</v>
      </c>
      <c r="R603">
        <f t="shared" si="60"/>
        <v>61900</v>
      </c>
      <c r="S603" s="9">
        <f t="shared" si="61"/>
        <v>334781.28156906145</v>
      </c>
    </row>
    <row r="604" spans="4:19">
      <c r="D604" s="9"/>
      <c r="E604">
        <v>5800</v>
      </c>
      <c r="F604">
        <f t="shared" si="62"/>
        <v>39000</v>
      </c>
      <c r="G604" s="9">
        <f t="shared" si="63"/>
        <v>63128911.690588251</v>
      </c>
      <c r="H604" s="9"/>
      <c r="I604" s="9"/>
      <c r="J604" s="9"/>
      <c r="K604" s="9"/>
      <c r="M604">
        <v>290</v>
      </c>
      <c r="N604">
        <f t="shared" si="64"/>
        <v>29550</v>
      </c>
      <c r="O604" s="9">
        <f t="shared" si="65"/>
        <v>3803242.4845311861</v>
      </c>
      <c r="Q604">
        <v>290</v>
      </c>
      <c r="R604">
        <f t="shared" si="60"/>
        <v>62000</v>
      </c>
      <c r="S604" s="9">
        <f t="shared" si="61"/>
        <v>332870.42018994188</v>
      </c>
    </row>
    <row r="605" spans="4:19">
      <c r="D605" s="9"/>
      <c r="E605">
        <v>5800</v>
      </c>
      <c r="F605">
        <f t="shared" si="62"/>
        <v>39050</v>
      </c>
      <c r="G605" s="9">
        <f t="shared" si="63"/>
        <v>62808796.345213003</v>
      </c>
      <c r="H605" s="9"/>
      <c r="I605" s="9"/>
      <c r="J605" s="9"/>
      <c r="K605" s="9"/>
      <c r="M605">
        <v>290</v>
      </c>
      <c r="N605">
        <f t="shared" si="64"/>
        <v>29600</v>
      </c>
      <c r="O605" s="9">
        <f t="shared" si="65"/>
        <v>3784414.012396134</v>
      </c>
      <c r="Q605">
        <v>290</v>
      </c>
      <c r="R605">
        <f t="shared" si="60"/>
        <v>62100</v>
      </c>
      <c r="S605" s="9">
        <f t="shared" si="61"/>
        <v>330973.08412274311</v>
      </c>
    </row>
    <row r="606" spans="4:19">
      <c r="D606" s="9"/>
      <c r="E606">
        <v>5800</v>
      </c>
      <c r="F606">
        <f t="shared" si="62"/>
        <v>39100</v>
      </c>
      <c r="G606" s="9">
        <f t="shared" si="63"/>
        <v>62490707.428238802</v>
      </c>
      <c r="H606" s="9"/>
      <c r="I606" s="9"/>
      <c r="J606" s="9"/>
      <c r="K606" s="9"/>
      <c r="M606">
        <v>290</v>
      </c>
      <c r="N606">
        <f t="shared" si="64"/>
        <v>29650</v>
      </c>
      <c r="O606" s="9">
        <f t="shared" si="65"/>
        <v>3765696.6790197939</v>
      </c>
      <c r="Q606">
        <v>290</v>
      </c>
      <c r="R606">
        <f t="shared" si="60"/>
        <v>62200</v>
      </c>
      <c r="S606" s="9">
        <f t="shared" si="61"/>
        <v>329089.15948554658</v>
      </c>
    </row>
    <row r="607" spans="4:19">
      <c r="D607" s="9"/>
      <c r="E607">
        <v>5800</v>
      </c>
      <c r="F607">
        <f t="shared" si="62"/>
        <v>39150</v>
      </c>
      <c r="G607" s="9">
        <f t="shared" si="63"/>
        <v>62174629.566103071</v>
      </c>
      <c r="H607" s="9"/>
      <c r="I607" s="9"/>
      <c r="J607" s="9"/>
      <c r="K607" s="9"/>
      <c r="M607">
        <v>290</v>
      </c>
      <c r="N607">
        <f t="shared" si="64"/>
        <v>29700</v>
      </c>
      <c r="O607" s="9">
        <f t="shared" si="65"/>
        <v>3747089.7488302048</v>
      </c>
      <c r="Q607">
        <v>290</v>
      </c>
      <c r="R607">
        <f t="shared" si="60"/>
        <v>62300</v>
      </c>
      <c r="S607" s="9">
        <f t="shared" si="61"/>
        <v>327218.5335043493</v>
      </c>
    </row>
    <row r="608" spans="4:19">
      <c r="D608" s="9"/>
      <c r="E608">
        <v>5800</v>
      </c>
      <c r="F608">
        <f t="shared" si="62"/>
        <v>39200</v>
      </c>
      <c r="G608" s="9">
        <f t="shared" si="63"/>
        <v>61860547.521138966</v>
      </c>
      <c r="H608" s="9"/>
      <c r="I608" s="9"/>
      <c r="J608" s="9"/>
      <c r="K608" s="9"/>
      <c r="M608">
        <v>290</v>
      </c>
      <c r="N608">
        <f t="shared" si="64"/>
        <v>29750</v>
      </c>
      <c r="O608" s="9">
        <f t="shared" si="65"/>
        <v>3728592.4913388994</v>
      </c>
      <c r="Q608">
        <v>290</v>
      </c>
      <c r="R608">
        <f t="shared" si="60"/>
        <v>62400</v>
      </c>
      <c r="S608" s="9">
        <f t="shared" si="61"/>
        <v>325361.09450087912</v>
      </c>
    </row>
    <row r="609" spans="4:19">
      <c r="D609" s="9"/>
      <c r="E609">
        <v>5800</v>
      </c>
      <c r="F609">
        <f t="shared" si="62"/>
        <v>39250</v>
      </c>
      <c r="G609" s="9">
        <f t="shared" si="63"/>
        <v>61548446.190202579</v>
      </c>
      <c r="H609" s="9"/>
      <c r="I609" s="9"/>
      <c r="J609" s="9"/>
      <c r="K609" s="9"/>
      <c r="M609">
        <v>290</v>
      </c>
      <c r="N609">
        <f t="shared" si="64"/>
        <v>29800</v>
      </c>
      <c r="O609" s="9">
        <f t="shared" si="65"/>
        <v>3710204.1811090256</v>
      </c>
      <c r="Q609">
        <v>290</v>
      </c>
      <c r="R609">
        <f t="shared" si="60"/>
        <v>62500</v>
      </c>
      <c r="S609" s="9">
        <f t="shared" si="61"/>
        <v>323516.73188055848</v>
      </c>
    </row>
    <row r="610" spans="4:19">
      <c r="D610" s="9"/>
      <c r="E610">
        <v>5800</v>
      </c>
      <c r="F610">
        <f t="shared" si="62"/>
        <v>39300</v>
      </c>
      <c r="G610" s="9">
        <f t="shared" si="63"/>
        <v>61238310.603318527</v>
      </c>
      <c r="H610" s="9"/>
      <c r="I610" s="9"/>
      <c r="J610" s="9"/>
      <c r="K610" s="9"/>
      <c r="M610">
        <v>290</v>
      </c>
      <c r="N610">
        <f t="shared" si="64"/>
        <v>29850</v>
      </c>
      <c r="O610" s="9">
        <f t="shared" si="65"/>
        <v>3691924.0977235832</v>
      </c>
      <c r="Q610">
        <v>290</v>
      </c>
      <c r="R610">
        <f t="shared" si="60"/>
        <v>62600</v>
      </c>
      <c r="S610" s="9">
        <f t="shared" si="61"/>
        <v>321685.33612061484</v>
      </c>
    </row>
    <row r="611" spans="4:19">
      <c r="D611" s="9"/>
      <c r="E611">
        <v>5800</v>
      </c>
      <c r="F611">
        <f t="shared" si="62"/>
        <v>39350</v>
      </c>
      <c r="G611" s="9">
        <f t="shared" si="63"/>
        <v>60930125.922338881</v>
      </c>
      <c r="H611" s="9"/>
      <c r="I611" s="9"/>
      <c r="J611" s="9"/>
      <c r="K611" s="9"/>
      <c r="M611">
        <v>290</v>
      </c>
      <c r="N611">
        <f t="shared" si="64"/>
        <v>29900</v>
      </c>
      <c r="O611" s="9">
        <f t="shared" si="65"/>
        <v>3673751.5257537072</v>
      </c>
      <c r="Q611">
        <v>290</v>
      </c>
      <c r="R611">
        <f t="shared" si="60"/>
        <v>62700</v>
      </c>
      <c r="S611" s="9">
        <f t="shared" si="61"/>
        <v>319866.79875833652</v>
      </c>
    </row>
    <row r="612" spans="4:19">
      <c r="D612" s="9"/>
      <c r="E612">
        <v>5800</v>
      </c>
      <c r="F612">
        <f t="shared" si="62"/>
        <v>39400</v>
      </c>
      <c r="G612" s="9">
        <f t="shared" si="63"/>
        <v>60623877.439618833</v>
      </c>
      <c r="H612" s="9"/>
      <c r="I612" s="9"/>
      <c r="J612" s="9"/>
      <c r="K612" s="9"/>
      <c r="M612">
        <v>290</v>
      </c>
      <c r="N612">
        <f t="shared" si="64"/>
        <v>29950</v>
      </c>
      <c r="O612" s="9">
        <f t="shared" si="65"/>
        <v>3655685.7547270772</v>
      </c>
      <c r="Q612">
        <v>290</v>
      </c>
      <c r="R612">
        <f t="shared" si="60"/>
        <v>62800</v>
      </c>
      <c r="S612" s="9">
        <f t="shared" si="61"/>
        <v>318061.01237947098</v>
      </c>
    </row>
    <row r="613" spans="4:19">
      <c r="D613" s="9"/>
      <c r="E613">
        <v>5800</v>
      </c>
      <c r="F613">
        <f t="shared" si="62"/>
        <v>39450</v>
      </c>
      <c r="G613" s="9">
        <f t="shared" si="63"/>
        <v>60319550.576706119</v>
      </c>
      <c r="H613" s="9"/>
      <c r="I613" s="9"/>
      <c r="J613" s="9"/>
      <c r="K613" s="9"/>
      <c r="M613">
        <v>290</v>
      </c>
      <c r="N613">
        <f t="shared" si="64"/>
        <v>30000</v>
      </c>
      <c r="O613" s="9">
        <f t="shared" si="65"/>
        <v>3637726.0790963904</v>
      </c>
      <c r="Q613">
        <v>290</v>
      </c>
      <c r="R613">
        <f t="shared" si="60"/>
        <v>62900</v>
      </c>
      <c r="S613" s="9">
        <f t="shared" si="61"/>
        <v>316267.87060676503</v>
      </c>
    </row>
    <row r="614" spans="4:19">
      <c r="D614" s="9"/>
      <c r="E614">
        <v>5800</v>
      </c>
      <c r="F614">
        <f t="shared" si="62"/>
        <v>39500</v>
      </c>
      <c r="G614" s="9">
        <f t="shared" si="63"/>
        <v>60017130.883046158</v>
      </c>
      <c r="H614" s="9"/>
      <c r="I614" s="9"/>
      <c r="J614" s="9"/>
      <c r="K614" s="9"/>
      <c r="M614">
        <v>290</v>
      </c>
      <c r="N614">
        <f t="shared" si="64"/>
        <v>30050</v>
      </c>
      <c r="O614" s="9">
        <f t="shared" si="65"/>
        <v>3619871.798207941</v>
      </c>
      <c r="Q614">
        <v>290</v>
      </c>
      <c r="R614">
        <f t="shared" ref="R614:R677" si="66">+R613+100</f>
        <v>63000</v>
      </c>
      <c r="S614" s="9">
        <f t="shared" ref="S614:S677" si="67">(2*3.14*6.626*9/(R614^5)*10^27)/(EXP((6.626*3)/(1.38*Q614*R614)*10^6)-1)</f>
        <v>314487.26808864321</v>
      </c>
    </row>
    <row r="615" spans="4:19">
      <c r="D615" s="9"/>
      <c r="E615">
        <v>5800</v>
      </c>
      <c r="F615">
        <f t="shared" si="62"/>
        <v>39550</v>
      </c>
      <c r="G615" s="9">
        <f t="shared" si="63"/>
        <v>59716604.034701385</v>
      </c>
      <c r="H615" s="9"/>
      <c r="I615" s="9"/>
      <c r="J615" s="9"/>
      <c r="K615" s="9"/>
      <c r="M615">
        <v>290</v>
      </c>
      <c r="N615">
        <f t="shared" si="64"/>
        <v>30100</v>
      </c>
      <c r="O615" s="9">
        <f t="shared" si="65"/>
        <v>3602122.2162702885</v>
      </c>
      <c r="Q615">
        <v>290</v>
      </c>
      <c r="R615">
        <f t="shared" si="66"/>
        <v>63100</v>
      </c>
      <c r="S615" s="9">
        <f t="shared" si="67"/>
        <v>312719.10048802465</v>
      </c>
    </row>
    <row r="616" spans="4:19">
      <c r="D616" s="9"/>
      <c r="E616">
        <v>5800</v>
      </c>
      <c r="F616">
        <f t="shared" si="62"/>
        <v>39600</v>
      </c>
      <c r="G616" s="9">
        <f t="shared" si="63"/>
        <v>59417955.833084144</v>
      </c>
      <c r="H616" s="9"/>
      <c r="I616" s="9"/>
      <c r="J616" s="9"/>
      <c r="K616" s="9"/>
      <c r="M616">
        <v>290</v>
      </c>
      <c r="N616">
        <f t="shared" si="64"/>
        <v>30150</v>
      </c>
      <c r="O616" s="9">
        <f t="shared" si="65"/>
        <v>3584476.6423230423</v>
      </c>
      <c r="Q616">
        <v>290</v>
      </c>
      <c r="R616">
        <f t="shared" si="66"/>
        <v>63200</v>
      </c>
      <c r="S616" s="9">
        <f t="shared" si="67"/>
        <v>310963.26447127457</v>
      </c>
    </row>
    <row r="617" spans="4:19">
      <c r="D617" s="9"/>
      <c r="E617">
        <v>5800</v>
      </c>
      <c r="F617">
        <f t="shared" si="62"/>
        <v>39650</v>
      </c>
      <c r="G617" s="9">
        <f t="shared" si="63"/>
        <v>59121172.203705512</v>
      </c>
      <c r="H617" s="9"/>
      <c r="I617" s="9"/>
      <c r="J617" s="9"/>
      <c r="K617" s="9"/>
      <c r="M617">
        <v>290</v>
      </c>
      <c r="N617">
        <f t="shared" si="64"/>
        <v>30200</v>
      </c>
      <c r="O617" s="9">
        <f t="shared" si="65"/>
        <v>3566934.3902057256</v>
      </c>
      <c r="Q617">
        <v>290</v>
      </c>
      <c r="R617">
        <f t="shared" si="66"/>
        <v>63300</v>
      </c>
      <c r="S617" s="9">
        <f t="shared" si="67"/>
        <v>309219.65769729071</v>
      </c>
    </row>
    <row r="618" spans="4:19">
      <c r="D618" s="9"/>
      <c r="E618">
        <v>5800</v>
      </c>
      <c r="F618">
        <f t="shared" si="62"/>
        <v>39700</v>
      </c>
      <c r="G618" s="9">
        <f t="shared" si="63"/>
        <v>58826239.19493708</v>
      </c>
      <c r="H618" s="9"/>
      <c r="I618" s="9"/>
      <c r="J618" s="9"/>
      <c r="K618" s="9"/>
      <c r="M618">
        <v>290</v>
      </c>
      <c r="N618">
        <f t="shared" si="64"/>
        <v>30250</v>
      </c>
      <c r="O618" s="9">
        <f t="shared" si="65"/>
        <v>3549494.7785267509</v>
      </c>
      <c r="Q618">
        <v>290</v>
      </c>
      <c r="R618">
        <f t="shared" si="66"/>
        <v>63400</v>
      </c>
      <c r="S618" s="9">
        <f t="shared" si="67"/>
        <v>307488.17880671943</v>
      </c>
    </row>
    <row r="619" spans="4:19">
      <c r="D619" s="9"/>
      <c r="E619">
        <v>5800</v>
      </c>
      <c r="F619">
        <f t="shared" si="62"/>
        <v>39750</v>
      </c>
      <c r="G619" s="9">
        <f t="shared" si="63"/>
        <v>58533142.976786703</v>
      </c>
      <c r="H619" s="9"/>
      <c r="I619" s="9"/>
      <c r="J619" s="9"/>
      <c r="K619" s="9"/>
      <c r="M619">
        <v>290</v>
      </c>
      <c r="N619">
        <f t="shared" si="64"/>
        <v>30300</v>
      </c>
      <c r="O619" s="9">
        <f t="shared" si="65"/>
        <v>3532157.1306325197</v>
      </c>
      <c r="Q619">
        <v>290</v>
      </c>
      <c r="R619">
        <f t="shared" si="66"/>
        <v>63500</v>
      </c>
      <c r="S619" s="9">
        <f t="shared" si="67"/>
        <v>305768.72741130483</v>
      </c>
    </row>
    <row r="620" spans="4:19">
      <c r="D620" s="9"/>
      <c r="E620">
        <v>5800</v>
      </c>
      <c r="F620">
        <f t="shared" si="62"/>
        <v>39800</v>
      </c>
      <c r="G620" s="9">
        <f t="shared" si="63"/>
        <v>58241869.839687668</v>
      </c>
      <c r="H620" s="9"/>
      <c r="I620" s="9"/>
      <c r="J620" s="9"/>
      <c r="K620" s="9"/>
      <c r="M620">
        <v>290</v>
      </c>
      <c r="N620">
        <f t="shared" si="64"/>
        <v>30350</v>
      </c>
      <c r="O620" s="9">
        <f t="shared" si="65"/>
        <v>3514920.7745766081</v>
      </c>
      <c r="Q620">
        <v>290</v>
      </c>
      <c r="R620">
        <f t="shared" si="66"/>
        <v>63600</v>
      </c>
      <c r="S620" s="9">
        <f t="shared" si="67"/>
        <v>304061.20408336498</v>
      </c>
    </row>
    <row r="621" spans="4:19">
      <c r="D621" s="9"/>
      <c r="E621">
        <v>5800</v>
      </c>
      <c r="F621">
        <f t="shared" si="62"/>
        <v>39850</v>
      </c>
      <c r="G621" s="9">
        <f t="shared" si="63"/>
        <v>57952406.193302959</v>
      </c>
      <c r="H621" s="9"/>
      <c r="I621" s="9"/>
      <c r="J621" s="9"/>
      <c r="K621" s="9"/>
      <c r="M621">
        <v>290</v>
      </c>
      <c r="N621">
        <f t="shared" si="64"/>
        <v>30400</v>
      </c>
      <c r="O621" s="9">
        <f t="shared" si="65"/>
        <v>3497785.0430890685</v>
      </c>
      <c r="Q621">
        <v>290</v>
      </c>
      <c r="R621">
        <f t="shared" si="66"/>
        <v>63700</v>
      </c>
      <c r="S621" s="9">
        <f t="shared" si="67"/>
        <v>302365.51034539432</v>
      </c>
    </row>
    <row r="622" spans="4:19">
      <c r="D622" s="9"/>
      <c r="E622">
        <v>5800</v>
      </c>
      <c r="F622">
        <f t="shared" si="62"/>
        <v>39900</v>
      </c>
      <c r="G622" s="9">
        <f t="shared" si="63"/>
        <v>57664738.565340564</v>
      </c>
      <c r="H622" s="9"/>
      <c r="I622" s="9"/>
      <c r="J622" s="9"/>
      <c r="K622" s="9"/>
      <c r="M622">
        <v>290</v>
      </c>
      <c r="N622">
        <f t="shared" si="64"/>
        <v>30450</v>
      </c>
      <c r="O622" s="9">
        <f t="shared" si="65"/>
        <v>3480749.2735458575</v>
      </c>
      <c r="Q622">
        <v>290</v>
      </c>
      <c r="R622">
        <f t="shared" si="66"/>
        <v>63800</v>
      </c>
      <c r="S622" s="9">
        <f t="shared" si="67"/>
        <v>300681.54865979287</v>
      </c>
    </row>
    <row r="623" spans="4:19">
      <c r="D623" s="9"/>
      <c r="E623">
        <v>5800</v>
      </c>
      <c r="F623">
        <f t="shared" si="62"/>
        <v>39950</v>
      </c>
      <c r="G623" s="9">
        <f t="shared" si="63"/>
        <v>57378853.600383379</v>
      </c>
      <c r="H623" s="9"/>
      <c r="I623" s="9"/>
      <c r="J623" s="9"/>
      <c r="K623" s="9"/>
      <c r="M623">
        <v>290</v>
      </c>
      <c r="N623">
        <f t="shared" si="64"/>
        <v>30500</v>
      </c>
      <c r="O623" s="9">
        <f t="shared" si="65"/>
        <v>3463812.8079383662</v>
      </c>
      <c r="Q623">
        <v>290</v>
      </c>
      <c r="R623">
        <f t="shared" si="66"/>
        <v>63900</v>
      </c>
      <c r="S623" s="9">
        <f t="shared" si="67"/>
        <v>299009.22241871711</v>
      </c>
    </row>
    <row r="624" spans="4:19">
      <c r="D624" s="9"/>
      <c r="E624">
        <v>5800</v>
      </c>
      <c r="F624">
        <f t="shared" si="62"/>
        <v>40000</v>
      </c>
      <c r="G624" s="9">
        <f t="shared" si="63"/>
        <v>57094738.058732457</v>
      </c>
      <c r="H624" s="9"/>
      <c r="I624" s="9"/>
      <c r="J624" s="9"/>
      <c r="K624" s="9"/>
      <c r="M624">
        <v>290</v>
      </c>
      <c r="N624">
        <f t="shared" si="64"/>
        <v>30550</v>
      </c>
      <c r="O624" s="9">
        <f t="shared" si="65"/>
        <v>3446974.9928430719</v>
      </c>
      <c r="Q624">
        <v>290</v>
      </c>
      <c r="R624">
        <f t="shared" si="66"/>
        <v>64000</v>
      </c>
      <c r="S624" s="9">
        <f t="shared" si="67"/>
        <v>297348.43593405426</v>
      </c>
    </row>
    <row r="625" spans="4:19">
      <c r="D625" s="9"/>
      <c r="E625">
        <v>5800</v>
      </c>
      <c r="F625">
        <f t="shared" si="62"/>
        <v>40050</v>
      </c>
      <c r="G625" s="9">
        <f t="shared" si="63"/>
        <v>56812378.815262288</v>
      </c>
      <c r="H625" s="9"/>
      <c r="I625" s="9"/>
      <c r="J625" s="9"/>
      <c r="K625" s="9"/>
      <c r="M625">
        <v>290</v>
      </c>
      <c r="N625">
        <f t="shared" si="64"/>
        <v>30600</v>
      </c>
      <c r="O625" s="9">
        <f t="shared" si="65"/>
        <v>3430235.1793913101</v>
      </c>
      <c r="Q625">
        <v>290</v>
      </c>
      <c r="R625">
        <f t="shared" si="66"/>
        <v>64100</v>
      </c>
      <c r="S625" s="9">
        <f t="shared" si="67"/>
        <v>295699.09442751552</v>
      </c>
    </row>
    <row r="626" spans="4:19">
      <c r="D626" s="9"/>
      <c r="E626">
        <v>5800</v>
      </c>
      <c r="F626">
        <f t="shared" si="62"/>
        <v>40100</v>
      </c>
      <c r="G626" s="9">
        <f t="shared" si="63"/>
        <v>56531762.858288601</v>
      </c>
      <c r="H626" s="9"/>
      <c r="I626" s="9"/>
      <c r="J626" s="9"/>
      <c r="K626" s="9"/>
      <c r="M626">
        <v>290</v>
      </c>
      <c r="N626">
        <f t="shared" si="64"/>
        <v>30650</v>
      </c>
      <c r="O626" s="9">
        <f t="shared" si="65"/>
        <v>3413592.7232391634</v>
      </c>
      <c r="Q626">
        <v>290</v>
      </c>
      <c r="R626">
        <f t="shared" si="66"/>
        <v>64200</v>
      </c>
      <c r="S626" s="9">
        <f t="shared" si="67"/>
        <v>294061.10402084939</v>
      </c>
    </row>
    <row r="627" spans="4:19">
      <c r="D627" s="9"/>
      <c r="E627">
        <v>5800</v>
      </c>
      <c r="F627">
        <f t="shared" si="62"/>
        <v>40150</v>
      </c>
      <c r="G627" s="9">
        <f t="shared" si="63"/>
        <v>56252877.288449936</v>
      </c>
      <c r="H627" s="9"/>
      <c r="I627" s="9"/>
      <c r="J627" s="9"/>
      <c r="K627" s="9"/>
      <c r="M627">
        <v>290</v>
      </c>
      <c r="N627">
        <f t="shared" si="64"/>
        <v>30700</v>
      </c>
      <c r="O627" s="9">
        <f t="shared" si="65"/>
        <v>3397046.9845374813</v>
      </c>
      <c r="Q627">
        <v>290</v>
      </c>
      <c r="R627">
        <f t="shared" si="66"/>
        <v>64300</v>
      </c>
      <c r="S627" s="9">
        <f t="shared" si="67"/>
        <v>292434.37172617042</v>
      </c>
    </row>
    <row r="628" spans="4:19">
      <c r="D628" s="9"/>
      <c r="E628">
        <v>5800</v>
      </c>
      <c r="F628">
        <f t="shared" si="62"/>
        <v>40200</v>
      </c>
      <c r="G628" s="9">
        <f t="shared" si="63"/>
        <v>55975709.317600742</v>
      </c>
      <c r="H628" s="9"/>
      <c r="I628" s="9"/>
      <c r="J628" s="9"/>
      <c r="K628" s="9"/>
      <c r="M628">
        <v>290</v>
      </c>
      <c r="N628">
        <f t="shared" si="64"/>
        <v>30750</v>
      </c>
      <c r="O628" s="9">
        <f t="shared" si="65"/>
        <v>3380597.3279020158</v>
      </c>
      <c r="Q628">
        <v>290</v>
      </c>
      <c r="R628">
        <f t="shared" si="66"/>
        <v>64400</v>
      </c>
      <c r="S628" s="9">
        <f t="shared" si="67"/>
        <v>290818.80543640495</v>
      </c>
    </row>
    <row r="629" spans="4:19">
      <c r="D629" s="9"/>
      <c r="E629">
        <v>5800</v>
      </c>
      <c r="F629">
        <f t="shared" si="62"/>
        <v>40250</v>
      </c>
      <c r="G629" s="9">
        <f t="shared" si="63"/>
        <v>55700246.267716922</v>
      </c>
      <c r="H629" s="9"/>
      <c r="I629" s="9"/>
      <c r="J629" s="9"/>
      <c r="K629" s="9"/>
      <c r="M629">
        <v>290</v>
      </c>
      <c r="N629">
        <f t="shared" si="64"/>
        <v>30800</v>
      </c>
      <c r="O629" s="9">
        <f t="shared" si="65"/>
        <v>3364243.1223836853</v>
      </c>
      <c r="Q629">
        <v>290</v>
      </c>
      <c r="R629">
        <f t="shared" si="66"/>
        <v>64500</v>
      </c>
      <c r="S629" s="9">
        <f t="shared" si="67"/>
        <v>289214.31391585007</v>
      </c>
    </row>
    <row r="630" spans="4:19">
      <c r="D630" s="9"/>
      <c r="E630">
        <v>5800</v>
      </c>
      <c r="F630">
        <f t="shared" si="62"/>
        <v>40300</v>
      </c>
      <c r="G630" s="9">
        <f t="shared" si="63"/>
        <v>55426475.569812737</v>
      </c>
      <c r="H630" s="9"/>
      <c r="I630" s="9"/>
      <c r="J630" s="9"/>
      <c r="K630" s="9"/>
      <c r="M630">
        <v>290</v>
      </c>
      <c r="N630">
        <f t="shared" si="64"/>
        <v>30850</v>
      </c>
      <c r="O630" s="9">
        <f t="shared" si="65"/>
        <v>3347983.7414389709</v>
      </c>
      <c r="Q630">
        <v>290</v>
      </c>
      <c r="R630">
        <f t="shared" si="66"/>
        <v>64600</v>
      </c>
      <c r="S630" s="9">
        <f t="shared" si="67"/>
        <v>287620.80679084588</v>
      </c>
    </row>
    <row r="631" spans="4:19">
      <c r="D631" s="9"/>
      <c r="E631">
        <v>5800</v>
      </c>
      <c r="F631">
        <f t="shared" si="62"/>
        <v>40350</v>
      </c>
      <c r="G631" s="9">
        <f t="shared" si="63"/>
        <v>55154384.76287137</v>
      </c>
      <c r="H631" s="9"/>
      <c r="I631" s="9"/>
      <c r="J631" s="9"/>
      <c r="K631" s="9"/>
      <c r="M631">
        <v>290</v>
      </c>
      <c r="N631">
        <f t="shared" si="64"/>
        <v>30900</v>
      </c>
      <c r="O631" s="9">
        <f t="shared" si="65"/>
        <v>3331818.5629004319</v>
      </c>
      <c r="Q631">
        <v>290</v>
      </c>
      <c r="R631">
        <f t="shared" si="66"/>
        <v>64700</v>
      </c>
      <c r="S631" s="9">
        <f t="shared" si="67"/>
        <v>286038.19454055751</v>
      </c>
    </row>
    <row r="632" spans="4:19">
      <c r="D632" s="9"/>
      <c r="E632">
        <v>5800</v>
      </c>
      <c r="F632">
        <f t="shared" si="62"/>
        <v>40400</v>
      </c>
      <c r="G632" s="9">
        <f t="shared" si="63"/>
        <v>54883961.492785916</v>
      </c>
      <c r="H632" s="9"/>
      <c r="I632" s="9"/>
      <c r="J632" s="9"/>
      <c r="K632" s="9"/>
      <c r="M632">
        <v>290</v>
      </c>
      <c r="N632">
        <f t="shared" si="64"/>
        <v>30950</v>
      </c>
      <c r="O632" s="9">
        <f t="shared" si="65"/>
        <v>3315746.9689473608</v>
      </c>
      <c r="Q632">
        <v>290</v>
      </c>
      <c r="R632">
        <f t="shared" si="66"/>
        <v>64800</v>
      </c>
      <c r="S632" s="9">
        <f t="shared" si="67"/>
        <v>284466.38848786871</v>
      </c>
    </row>
    <row r="633" spans="4:19">
      <c r="D633" s="9"/>
      <c r="E633">
        <v>5800</v>
      </c>
      <c r="F633">
        <f t="shared" si="62"/>
        <v>40450</v>
      </c>
      <c r="G633" s="9">
        <f t="shared" si="63"/>
        <v>54615193.511312425</v>
      </c>
      <c r="H633" s="9"/>
      <c r="I633" s="9"/>
      <c r="J633" s="9"/>
      <c r="K633" s="9"/>
      <c r="M633">
        <v>290</v>
      </c>
      <c r="N633">
        <f t="shared" si="64"/>
        <v>31000</v>
      </c>
      <c r="O633" s="9">
        <f t="shared" si="65"/>
        <v>3299768.3460765667</v>
      </c>
      <c r="Q633">
        <v>290</v>
      </c>
      <c r="R633">
        <f t="shared" si="66"/>
        <v>64900</v>
      </c>
      <c r="S633" s="9">
        <f t="shared" si="67"/>
        <v>282905.30079038168</v>
      </c>
    </row>
    <row r="634" spans="4:19">
      <c r="D634" s="9"/>
      <c r="E634">
        <v>5800</v>
      </c>
      <c r="F634">
        <f t="shared" ref="F634:F697" si="68">+F633+50</f>
        <v>40500</v>
      </c>
      <c r="G634" s="9">
        <f t="shared" ref="G634:G697" si="69">(2*3.14*6.626*9/(F634^5)*10^27)/(EXP((6.626*3)/(1.38*E634*F634)*10^6)-1)</f>
        <v>54348068.675034143</v>
      </c>
      <c r="H634" s="9"/>
      <c r="I634" s="9"/>
      <c r="J634" s="9"/>
      <c r="K634" s="9"/>
      <c r="M634">
        <v>290</v>
      </c>
      <c r="N634">
        <f t="shared" ref="N634:N697" si="70">+N633+50</f>
        <v>31050</v>
      </c>
      <c r="O634" s="9">
        <f t="shared" ref="O634:O697" si="71">(2*3.14*6.626*9/(N634^5)*10^27)/(EXP((6.626*3)/(1.38*M634*N634)*10^6)-1)</f>
        <v>3283882.0850732913</v>
      </c>
      <c r="Q634">
        <v>290</v>
      </c>
      <c r="R634">
        <f t="shared" si="66"/>
        <v>65000</v>
      </c>
      <c r="S634" s="9">
        <f t="shared" si="67"/>
        <v>281354.84443152521</v>
      </c>
    </row>
    <row r="635" spans="4:19">
      <c r="D635" s="9"/>
      <c r="E635">
        <v>5800</v>
      </c>
      <c r="F635">
        <f t="shared" si="68"/>
        <v>40550</v>
      </c>
      <c r="G635" s="9">
        <f t="shared" si="69"/>
        <v>54082574.944337927</v>
      </c>
      <c r="H635" s="9"/>
      <c r="I635" s="9"/>
      <c r="J635" s="9"/>
      <c r="K635" s="9"/>
      <c r="M635">
        <v>290</v>
      </c>
      <c r="N635">
        <f t="shared" si="70"/>
        <v>31100</v>
      </c>
      <c r="O635" s="9">
        <f t="shared" si="71"/>
        <v>3268087.5809822534</v>
      </c>
      <c r="Q635">
        <v>290</v>
      </c>
      <c r="R635">
        <f t="shared" si="66"/>
        <v>65100</v>
      </c>
      <c r="S635" s="9">
        <f t="shared" si="67"/>
        <v>279814.93321176758</v>
      </c>
    </row>
    <row r="636" spans="4:19">
      <c r="D636" s="9"/>
      <c r="E636">
        <v>5800</v>
      </c>
      <c r="F636">
        <f t="shared" si="68"/>
        <v>40600</v>
      </c>
      <c r="G636" s="9">
        <f t="shared" si="69"/>
        <v>53818700.382401429</v>
      </c>
      <c r="H636" s="9"/>
      <c r="I636" s="9"/>
      <c r="J636" s="9"/>
      <c r="K636" s="9"/>
      <c r="M636">
        <v>290</v>
      </c>
      <c r="N636">
        <f t="shared" si="70"/>
        <v>31150</v>
      </c>
      <c r="O636" s="9">
        <f t="shared" si="71"/>
        <v>3252384.2330788379</v>
      </c>
      <c r="Q636">
        <v>290</v>
      </c>
      <c r="R636">
        <f t="shared" si="66"/>
        <v>65200</v>
      </c>
      <c r="S636" s="9">
        <f t="shared" si="67"/>
        <v>278285.4817399329</v>
      </c>
    </row>
    <row r="637" spans="4:19">
      <c r="D637" s="9"/>
      <c r="E637">
        <v>5800</v>
      </c>
      <c r="F637">
        <f t="shared" si="68"/>
        <v>40650</v>
      </c>
      <c r="G637" s="9">
        <f t="shared" si="69"/>
        <v>53556433.154191077</v>
      </c>
      <c r="H637" s="9"/>
      <c r="I637" s="9"/>
      <c r="J637" s="9"/>
      <c r="K637" s="9"/>
      <c r="M637">
        <v>290</v>
      </c>
      <c r="N637">
        <f t="shared" si="70"/>
        <v>31200</v>
      </c>
      <c r="O637" s="9">
        <f t="shared" si="71"/>
        <v>3236771.4448404154</v>
      </c>
      <c r="Q637">
        <v>290</v>
      </c>
      <c r="R637">
        <f t="shared" si="66"/>
        <v>65300</v>
      </c>
      <c r="S637" s="9">
        <f t="shared" si="67"/>
        <v>276766.40542462177</v>
      </c>
    </row>
    <row r="638" spans="4:19">
      <c r="D638" s="9"/>
      <c r="E638">
        <v>5800</v>
      </c>
      <c r="F638">
        <f t="shared" si="68"/>
        <v>40700</v>
      </c>
      <c r="G638" s="9">
        <f t="shared" si="69"/>
        <v>53295761.525471054</v>
      </c>
      <c r="H638" s="9"/>
      <c r="I638" s="9"/>
      <c r="J638" s="9"/>
      <c r="K638" s="9"/>
      <c r="M638">
        <v>290</v>
      </c>
      <c r="N638">
        <f t="shared" si="70"/>
        <v>31250</v>
      </c>
      <c r="O638" s="9">
        <f t="shared" si="71"/>
        <v>3221248.6239178027</v>
      </c>
      <c r="Q638">
        <v>290</v>
      </c>
      <c r="R638">
        <f t="shared" si="66"/>
        <v>65400</v>
      </c>
      <c r="S638" s="9">
        <f t="shared" si="67"/>
        <v>275257.62046573142</v>
      </c>
    </row>
    <row r="639" spans="4:19">
      <c r="D639" s="9"/>
      <c r="E639">
        <v>5800</v>
      </c>
      <c r="F639">
        <f t="shared" si="68"/>
        <v>40750</v>
      </c>
      <c r="G639" s="9">
        <f t="shared" si="69"/>
        <v>53036673.861824535</v>
      </c>
      <c r="H639" s="9"/>
      <c r="I639" s="9"/>
      <c r="J639" s="9"/>
      <c r="K639" s="9"/>
      <c r="M639">
        <v>290</v>
      </c>
      <c r="N639">
        <f t="shared" si="70"/>
        <v>31300</v>
      </c>
      <c r="O639" s="9">
        <f t="shared" si="71"/>
        <v>3205815.1821068525</v>
      </c>
      <c r="Q639">
        <v>290</v>
      </c>
      <c r="R639">
        <f t="shared" si="66"/>
        <v>65500</v>
      </c>
      <c r="S639" s="9">
        <f t="shared" si="67"/>
        <v>273759.04384607746</v>
      </c>
    </row>
    <row r="640" spans="4:19">
      <c r="D640" s="9"/>
      <c r="E640">
        <v>5800</v>
      </c>
      <c r="F640">
        <f t="shared" si="68"/>
        <v>40800</v>
      </c>
      <c r="G640" s="9">
        <f t="shared" si="69"/>
        <v>52779158.627683073</v>
      </c>
      <c r="H640" s="9"/>
      <c r="I640" s="9"/>
      <c r="J640" s="9"/>
      <c r="K640" s="9"/>
      <c r="M640">
        <v>290</v>
      </c>
      <c r="N640">
        <f t="shared" si="70"/>
        <v>31350</v>
      </c>
      <c r="O640" s="9">
        <f t="shared" si="71"/>
        <v>3190470.5353201958</v>
      </c>
      <c r="Q640">
        <v>290</v>
      </c>
      <c r="R640">
        <f t="shared" si="66"/>
        <v>65600</v>
      </c>
      <c r="S640" s="9">
        <f t="shared" si="67"/>
        <v>272270.59332311305</v>
      </c>
    </row>
    <row r="641" spans="4:19">
      <c r="D641" s="9"/>
      <c r="E641">
        <v>5800</v>
      </c>
      <c r="F641">
        <f t="shared" si="68"/>
        <v>40850</v>
      </c>
      <c r="G641" s="9">
        <f t="shared" si="69"/>
        <v>52523204.385368705</v>
      </c>
      <c r="H641" s="9"/>
      <c r="I641" s="9"/>
      <c r="J641" s="9"/>
      <c r="K641" s="9"/>
      <c r="M641">
        <v>290</v>
      </c>
      <c r="N641">
        <f t="shared" si="70"/>
        <v>31400</v>
      </c>
      <c r="O641" s="9">
        <f t="shared" si="71"/>
        <v>3175214.1035591098</v>
      </c>
      <c r="Q641">
        <v>290</v>
      </c>
      <c r="R641">
        <f t="shared" si="66"/>
        <v>65700</v>
      </c>
      <c r="S641" s="9">
        <f t="shared" si="67"/>
        <v>270792.18742074689</v>
      </c>
    </row>
    <row r="642" spans="4:19">
      <c r="D642" s="9"/>
      <c r="E642">
        <v>5800</v>
      </c>
      <c r="F642">
        <f t="shared" si="68"/>
        <v>40900</v>
      </c>
      <c r="G642" s="9">
        <f t="shared" si="69"/>
        <v>52268799.794146217</v>
      </c>
      <c r="H642" s="9"/>
      <c r="I642" s="9"/>
      <c r="J642" s="9"/>
      <c r="K642" s="9"/>
      <c r="M642">
        <v>290</v>
      </c>
      <c r="N642">
        <f t="shared" si="70"/>
        <v>31450</v>
      </c>
      <c r="O642" s="9">
        <f t="shared" si="71"/>
        <v>3160045.3108855383</v>
      </c>
      <c r="Q642">
        <v>290</v>
      </c>
      <c r="R642">
        <f t="shared" si="66"/>
        <v>65800</v>
      </c>
      <c r="S642" s="9">
        <f t="shared" si="67"/>
        <v>269323.74542125594</v>
      </c>
    </row>
    <row r="643" spans="4:19">
      <c r="D643" s="9"/>
      <c r="E643">
        <v>5800</v>
      </c>
      <c r="F643">
        <f t="shared" si="68"/>
        <v>40950</v>
      </c>
      <c r="G643" s="9">
        <f t="shared" si="69"/>
        <v>52015933.60928417</v>
      </c>
      <c r="H643" s="9"/>
      <c r="I643" s="9"/>
      <c r="J643" s="9"/>
      <c r="K643" s="9"/>
      <c r="M643">
        <v>290</v>
      </c>
      <c r="N643">
        <f t="shared" si="70"/>
        <v>31500</v>
      </c>
      <c r="O643" s="9">
        <f t="shared" si="71"/>
        <v>3144963.585394247</v>
      </c>
      <c r="Q643">
        <v>290</v>
      </c>
      <c r="R643">
        <f t="shared" si="66"/>
        <v>65900</v>
      </c>
      <c r="S643" s="9">
        <f t="shared" si="67"/>
        <v>267865.18735729426</v>
      </c>
    </row>
    <row r="644" spans="4:19">
      <c r="D644" s="9"/>
      <c r="E644">
        <v>5800</v>
      </c>
      <c r="F644">
        <f t="shared" si="68"/>
        <v>41000</v>
      </c>
      <c r="G644" s="9">
        <f t="shared" si="69"/>
        <v>51764594.681128047</v>
      </c>
      <c r="H644" s="9"/>
      <c r="I644" s="9"/>
      <c r="J644" s="9"/>
      <c r="K644" s="9"/>
      <c r="M644">
        <v>290</v>
      </c>
      <c r="N644">
        <f t="shared" si="70"/>
        <v>31550</v>
      </c>
      <c r="O644" s="9">
        <f t="shared" si="71"/>
        <v>3129968.3591851206</v>
      </c>
      <c r="Q644">
        <v>290</v>
      </c>
      <c r="R644">
        <f t="shared" si="66"/>
        <v>66000</v>
      </c>
      <c r="S644" s="9">
        <f t="shared" si="67"/>
        <v>266416.43400399538</v>
      </c>
    </row>
    <row r="645" spans="4:19">
      <c r="D645" s="9"/>
      <c r="E645">
        <v>5800</v>
      </c>
      <c r="F645">
        <f t="shared" si="68"/>
        <v>41050</v>
      </c>
      <c r="G645" s="9">
        <f t="shared" si="69"/>
        <v>51514771.954182051</v>
      </c>
      <c r="H645" s="9"/>
      <c r="I645" s="9"/>
      <c r="J645" s="9"/>
      <c r="K645" s="9"/>
      <c r="M645">
        <v>290</v>
      </c>
      <c r="N645">
        <f t="shared" si="70"/>
        <v>31600</v>
      </c>
      <c r="O645" s="9">
        <f t="shared" si="71"/>
        <v>3115059.0683356063</v>
      </c>
      <c r="Q645">
        <v>290</v>
      </c>
      <c r="R645">
        <f t="shared" si="66"/>
        <v>66100</v>
      </c>
      <c r="S645" s="9">
        <f t="shared" si="67"/>
        <v>264977.4068711666</v>
      </c>
    </row>
    <row r="646" spans="4:19">
      <c r="D646" s="9"/>
      <c r="E646">
        <v>5800</v>
      </c>
      <c r="F646">
        <f t="shared" si="68"/>
        <v>41100</v>
      </c>
      <c r="G646" s="9">
        <f t="shared" si="69"/>
        <v>51266454.466202401</v>
      </c>
      <c r="H646" s="9"/>
      <c r="I646" s="9"/>
      <c r="J646" s="9"/>
      <c r="K646" s="9"/>
      <c r="M646">
        <v>290</v>
      </c>
      <c r="N646">
        <f t="shared" si="70"/>
        <v>31650</v>
      </c>
      <c r="O646" s="9">
        <f t="shared" si="71"/>
        <v>3100235.1528733033</v>
      </c>
      <c r="Q646">
        <v>290</v>
      </c>
      <c r="R646">
        <f t="shared" si="66"/>
        <v>66200</v>
      </c>
      <c r="S646" s="9">
        <f t="shared" si="67"/>
        <v>263548.02819557529</v>
      </c>
    </row>
    <row r="647" spans="4:19">
      <c r="D647" s="9"/>
      <c r="E647">
        <v>5800</v>
      </c>
      <c r="F647">
        <f t="shared" si="68"/>
        <v>41150</v>
      </c>
      <c r="G647" s="9">
        <f t="shared" si="69"/>
        <v>51019631.347298495</v>
      </c>
      <c r="H647" s="9"/>
      <c r="I647" s="9"/>
      <c r="J647" s="9"/>
      <c r="K647" s="9"/>
      <c r="M647">
        <v>290</v>
      </c>
      <c r="N647">
        <f t="shared" si="70"/>
        <v>31700</v>
      </c>
      <c r="O647" s="9">
        <f t="shared" si="71"/>
        <v>3085496.056748678</v>
      </c>
      <c r="Q647">
        <v>290</v>
      </c>
      <c r="R647">
        <f t="shared" si="66"/>
        <v>66300</v>
      </c>
      <c r="S647" s="9">
        <f t="shared" si="67"/>
        <v>262128.22093332515</v>
      </c>
    </row>
    <row r="648" spans="4:19">
      <c r="D648" s="9"/>
      <c r="E648">
        <v>5800</v>
      </c>
      <c r="F648">
        <f t="shared" si="68"/>
        <v>41200</v>
      </c>
      <c r="G648" s="9">
        <f t="shared" si="69"/>
        <v>50774291.819045007</v>
      </c>
      <c r="H648" s="9"/>
      <c r="I648" s="9"/>
      <c r="J648" s="9"/>
      <c r="K648" s="9"/>
      <c r="M648">
        <v>290</v>
      </c>
      <c r="N648">
        <f t="shared" si="70"/>
        <v>31750</v>
      </c>
      <c r="O648" s="9">
        <f t="shared" si="71"/>
        <v>3070841.227807953</v>
      </c>
      <c r="Q648">
        <v>290</v>
      </c>
      <c r="R648">
        <f t="shared" si="66"/>
        <v>66400</v>
      </c>
      <c r="S648" s="9">
        <f t="shared" si="67"/>
        <v>260717.90875232132</v>
      </c>
    </row>
    <row r="649" spans="4:19">
      <c r="D649" s="9"/>
      <c r="E649">
        <v>5800</v>
      </c>
      <c r="F649">
        <f t="shared" si="68"/>
        <v>41250</v>
      </c>
      <c r="G649" s="9">
        <f t="shared" si="69"/>
        <v>50530425.193604156</v>
      </c>
      <c r="H649" s="9"/>
      <c r="I649" s="9"/>
      <c r="J649" s="9"/>
      <c r="K649" s="9"/>
      <c r="M649">
        <v>290</v>
      </c>
      <c r="N649">
        <f t="shared" si="70"/>
        <v>31800</v>
      </c>
      <c r="O649" s="9">
        <f t="shared" si="71"/>
        <v>3056270.1177661177</v>
      </c>
      <c r="Q649">
        <v>290</v>
      </c>
      <c r="R649">
        <f t="shared" si="66"/>
        <v>66500</v>
      </c>
      <c r="S649" s="9">
        <f t="shared" si="67"/>
        <v>259317.01602482353</v>
      </c>
    </row>
    <row r="650" spans="4:19">
      <c r="D650" s="9"/>
      <c r="E650">
        <v>5800</v>
      </c>
      <c r="F650">
        <f t="shared" si="68"/>
        <v>41300</v>
      </c>
      <c r="G650" s="9">
        <f t="shared" si="69"/>
        <v>50288020.872855745</v>
      </c>
      <c r="H650" s="9"/>
      <c r="I650" s="9"/>
      <c r="J650" s="9"/>
      <c r="K650" s="9"/>
      <c r="M650">
        <v>290</v>
      </c>
      <c r="N650">
        <f t="shared" si="70"/>
        <v>31850</v>
      </c>
      <c r="O650" s="9">
        <f t="shared" si="71"/>
        <v>3041782.1821800899</v>
      </c>
      <c r="Q650">
        <v>290</v>
      </c>
      <c r="R650">
        <f t="shared" si="66"/>
        <v>66600</v>
      </c>
      <c r="S650" s="9">
        <f t="shared" si="67"/>
        <v>257925.46782008623</v>
      </c>
    </row>
    <row r="651" spans="4:19">
      <c r="D651" s="9"/>
      <c r="E651">
        <v>5800</v>
      </c>
      <c r="F651">
        <f t="shared" si="68"/>
        <v>41350</v>
      </c>
      <c r="G651" s="9">
        <f t="shared" si="69"/>
        <v>50047068.347537793</v>
      </c>
      <c r="H651" s="9"/>
      <c r="I651" s="9"/>
      <c r="J651" s="9"/>
      <c r="K651" s="9"/>
      <c r="M651">
        <v>290</v>
      </c>
      <c r="N651">
        <f t="shared" si="70"/>
        <v>31900</v>
      </c>
      <c r="O651" s="9">
        <f t="shared" si="71"/>
        <v>3027376.8804220329</v>
      </c>
      <c r="Q651">
        <v>290</v>
      </c>
      <c r="R651">
        <f t="shared" si="66"/>
        <v>66700</v>
      </c>
      <c r="S651" s="9">
        <f t="shared" si="67"/>
        <v>256543.18989708353</v>
      </c>
    </row>
    <row r="652" spans="4:19">
      <c r="D652" s="9"/>
      <c r="E652">
        <v>5800</v>
      </c>
      <c r="F652">
        <f t="shared" si="68"/>
        <v>41400</v>
      </c>
      <c r="G652" s="9">
        <f t="shared" si="69"/>
        <v>49807557.196396492</v>
      </c>
      <c r="H652" s="9"/>
      <c r="I652" s="9"/>
      <c r="J652" s="9"/>
      <c r="K652" s="9"/>
      <c r="M652">
        <v>290</v>
      </c>
      <c r="N652">
        <f t="shared" si="70"/>
        <v>31950</v>
      </c>
      <c r="O652" s="9">
        <f t="shared" si="71"/>
        <v>3013053.6756528011</v>
      </c>
      <c r="Q652">
        <v>290</v>
      </c>
      <c r="R652">
        <f t="shared" si="66"/>
        <v>66800</v>
      </c>
      <c r="S652" s="9">
        <f t="shared" si="67"/>
        <v>255170.10869731972</v>
      </c>
    </row>
    <row r="653" spans="4:19">
      <c r="D653" s="9"/>
      <c r="E653">
        <v>5800</v>
      </c>
      <c r="F653">
        <f t="shared" si="68"/>
        <v>41450</v>
      </c>
      <c r="G653" s="9">
        <f t="shared" si="69"/>
        <v>49569477.08534427</v>
      </c>
      <c r="H653" s="9"/>
      <c r="I653" s="9"/>
      <c r="J653" s="9"/>
      <c r="K653" s="9"/>
      <c r="M653">
        <v>290</v>
      </c>
      <c r="N653">
        <f t="shared" si="70"/>
        <v>32000</v>
      </c>
      <c r="O653" s="9">
        <f t="shared" si="71"/>
        <v>2998812.0347955511</v>
      </c>
      <c r="Q653">
        <v>290</v>
      </c>
      <c r="R653">
        <f t="shared" si="66"/>
        <v>66900</v>
      </c>
      <c r="S653" s="9">
        <f t="shared" si="67"/>
        <v>253806.15133772287</v>
      </c>
    </row>
    <row r="654" spans="4:19">
      <c r="D654" s="9"/>
      <c r="E654">
        <v>5800</v>
      </c>
      <c r="F654">
        <f t="shared" si="68"/>
        <v>41500</v>
      </c>
      <c r="G654" s="9">
        <f t="shared" si="69"/>
        <v>49332817.766628549</v>
      </c>
      <c r="H654" s="9"/>
      <c r="I654" s="9"/>
      <c r="J654" s="9"/>
      <c r="K654" s="9"/>
      <c r="M654">
        <v>290</v>
      </c>
      <c r="N654">
        <f t="shared" si="70"/>
        <v>32050</v>
      </c>
      <c r="O654" s="9">
        <f t="shared" si="71"/>
        <v>2984651.4285094826</v>
      </c>
      <c r="Q654">
        <v>290</v>
      </c>
      <c r="R654">
        <f t="shared" si="66"/>
        <v>67000</v>
      </c>
      <c r="S654" s="9">
        <f t="shared" si="67"/>
        <v>252451.24560362031</v>
      </c>
    </row>
    <row r="655" spans="4:19">
      <c r="D655" s="9"/>
      <c r="E655">
        <v>5800</v>
      </c>
      <c r="F655">
        <f t="shared" si="68"/>
        <v>41550</v>
      </c>
      <c r="G655" s="9">
        <f t="shared" si="69"/>
        <v>49097569.078006938</v>
      </c>
      <c r="H655" s="9"/>
      <c r="I655" s="9"/>
      <c r="J655" s="9"/>
      <c r="K655" s="9"/>
      <c r="M655">
        <v>290</v>
      </c>
      <c r="N655">
        <f t="shared" si="70"/>
        <v>32100</v>
      </c>
      <c r="O655" s="9">
        <f t="shared" si="71"/>
        <v>2970571.3311637444</v>
      </c>
      <c r="Q655">
        <v>290</v>
      </c>
      <c r="R655">
        <f t="shared" si="66"/>
        <v>67100</v>
      </c>
      <c r="S655" s="9">
        <f t="shared" si="67"/>
        <v>251105.3199417961</v>
      </c>
    </row>
    <row r="656" spans="4:19">
      <c r="D656" s="9"/>
      <c r="E656">
        <v>5800</v>
      </c>
      <c r="F656">
        <f t="shared" si="68"/>
        <v>41600</v>
      </c>
      <c r="G656" s="9">
        <f t="shared" si="69"/>
        <v>48863720.941934235</v>
      </c>
      <c r="H656" s="9"/>
      <c r="I656" s="9"/>
      <c r="J656" s="9"/>
      <c r="K656" s="9"/>
      <c r="M656">
        <v>290</v>
      </c>
      <c r="N656">
        <f t="shared" si="70"/>
        <v>32150</v>
      </c>
      <c r="O656" s="9">
        <f t="shared" si="71"/>
        <v>2956571.220811462</v>
      </c>
      <c r="Q656">
        <v>290</v>
      </c>
      <c r="R656">
        <f t="shared" si="66"/>
        <v>67200</v>
      </c>
      <c r="S656" s="9">
        <f t="shared" si="67"/>
        <v>249768.30345362867</v>
      </c>
    </row>
    <row r="657" spans="4:19">
      <c r="D657" s="9"/>
      <c r="E657">
        <v>5800</v>
      </c>
      <c r="F657">
        <f t="shared" si="68"/>
        <v>41650</v>
      </c>
      <c r="G657" s="9">
        <f t="shared" si="69"/>
        <v>48631263.364756308</v>
      </c>
      <c r="H657" s="9"/>
      <c r="I657" s="9"/>
      <c r="J657" s="9"/>
      <c r="K657" s="9"/>
      <c r="M657">
        <v>290</v>
      </c>
      <c r="N657">
        <f t="shared" si="70"/>
        <v>32200</v>
      </c>
      <c r="O657" s="9">
        <f t="shared" si="71"/>
        <v>2942650.5791639467</v>
      </c>
      <c r="Q657">
        <v>290</v>
      </c>
      <c r="R657">
        <f t="shared" si="66"/>
        <v>67300</v>
      </c>
      <c r="S657" s="9">
        <f t="shared" si="67"/>
        <v>248440.12588830752</v>
      </c>
    </row>
    <row r="658" spans="4:19">
      <c r="D658" s="9"/>
      <c r="E658">
        <v>5800</v>
      </c>
      <c r="F658">
        <f t="shared" si="68"/>
        <v>41700</v>
      </c>
      <c r="G658" s="9">
        <f t="shared" si="69"/>
        <v>48400186.43591214</v>
      </c>
      <c r="H658" s="9"/>
      <c r="I658" s="9"/>
      <c r="J658" s="9"/>
      <c r="K658" s="9"/>
      <c r="M658">
        <v>290</v>
      </c>
      <c r="N658">
        <f t="shared" si="70"/>
        <v>32250</v>
      </c>
      <c r="O658" s="9">
        <f t="shared" si="71"/>
        <v>2928808.8915650132</v>
      </c>
      <c r="Q658">
        <v>290</v>
      </c>
      <c r="R658">
        <f t="shared" si="66"/>
        <v>67400</v>
      </c>
      <c r="S658" s="9">
        <f t="shared" si="67"/>
        <v>247120.71763612874</v>
      </c>
    </row>
    <row r="659" spans="4:19">
      <c r="D659" s="9"/>
      <c r="E659">
        <v>5800</v>
      </c>
      <c r="F659">
        <f t="shared" si="68"/>
        <v>41750</v>
      </c>
      <c r="G659" s="9">
        <f t="shared" si="69"/>
        <v>48170480.327145986</v>
      </c>
      <c r="H659" s="9"/>
      <c r="I659" s="9"/>
      <c r="J659" s="9"/>
      <c r="K659" s="9"/>
      <c r="M659">
        <v>290</v>
      </c>
      <c r="N659">
        <f t="shared" si="70"/>
        <v>32300</v>
      </c>
      <c r="O659" s="9">
        <f t="shared" si="71"/>
        <v>2915045.6469654837</v>
      </c>
      <c r="Q659">
        <v>290</v>
      </c>
      <c r="R659">
        <f t="shared" si="66"/>
        <v>67500</v>
      </c>
      <c r="S659" s="9">
        <f t="shared" si="67"/>
        <v>245810.00972186704</v>
      </c>
    </row>
    <row r="660" spans="4:19">
      <c r="D660" s="9"/>
      <c r="E660">
        <v>5800</v>
      </c>
      <c r="F660">
        <f t="shared" si="68"/>
        <v>41800</v>
      </c>
      <c r="G660" s="9">
        <f t="shared" si="69"/>
        <v>47942135.291727215</v>
      </c>
      <c r="H660" s="9"/>
      <c r="I660" s="9"/>
      <c r="J660" s="9"/>
      <c r="K660" s="9"/>
      <c r="M660">
        <v>290</v>
      </c>
      <c r="N660">
        <f t="shared" si="70"/>
        <v>32350</v>
      </c>
      <c r="O660" s="9">
        <f t="shared" si="71"/>
        <v>2901360.3378978092</v>
      </c>
      <c r="Q660">
        <v>290</v>
      </c>
      <c r="R660">
        <f t="shared" si="66"/>
        <v>67600</v>
      </c>
      <c r="S660" s="9">
        <f t="shared" si="67"/>
        <v>244507.93379822464</v>
      </c>
    </row>
    <row r="661" spans="4:19">
      <c r="D661" s="9"/>
      <c r="E661">
        <v>5800</v>
      </c>
      <c r="F661">
        <f t="shared" si="68"/>
        <v>41850</v>
      </c>
      <c r="G661" s="9">
        <f t="shared" si="69"/>
        <v>47715141.66367773</v>
      </c>
      <c r="H661" s="9"/>
      <c r="I661" s="9"/>
      <c r="J661" s="9"/>
      <c r="K661" s="9"/>
      <c r="M661">
        <v>290</v>
      </c>
      <c r="N661">
        <f t="shared" si="70"/>
        <v>32400</v>
      </c>
      <c r="O661" s="9">
        <f t="shared" si="71"/>
        <v>2887752.4604508569</v>
      </c>
      <c r="Q661">
        <v>290</v>
      </c>
      <c r="R661">
        <f t="shared" si="66"/>
        <v>67700</v>
      </c>
      <c r="S661" s="9">
        <f t="shared" si="67"/>
        <v>243214.42213935571</v>
      </c>
    </row>
    <row r="662" spans="4:19">
      <c r="D662" s="9"/>
      <c r="E662">
        <v>5800</v>
      </c>
      <c r="F662">
        <f t="shared" si="68"/>
        <v>41900</v>
      </c>
      <c r="G662" s="9">
        <f t="shared" si="69"/>
        <v>47489489.857008964</v>
      </c>
      <c r="H662" s="9"/>
      <c r="I662" s="9"/>
      <c r="J662" s="9"/>
      <c r="K662" s="9"/>
      <c r="M662">
        <v>290</v>
      </c>
      <c r="N662">
        <f t="shared" si="70"/>
        <v>32450</v>
      </c>
      <c r="O662" s="9">
        <f t="shared" si="71"/>
        <v>2874221.514244833</v>
      </c>
      <c r="Q662">
        <v>290</v>
      </c>
      <c r="R662">
        <f t="shared" si="66"/>
        <v>67800</v>
      </c>
      <c r="S662" s="9">
        <f t="shared" si="67"/>
        <v>241929.40763446465</v>
      </c>
    </row>
    <row r="663" spans="4:19">
      <c r="D663" s="9"/>
      <c r="E663">
        <v>5800</v>
      </c>
      <c r="F663">
        <f t="shared" si="68"/>
        <v>41950</v>
      </c>
      <c r="G663" s="9">
        <f t="shared" si="69"/>
        <v>47265170.364965789</v>
      </c>
      <c r="H663" s="9"/>
      <c r="I663" s="9"/>
      <c r="J663" s="9"/>
      <c r="K663" s="9"/>
      <c r="M663">
        <v>290</v>
      </c>
      <c r="N663">
        <f t="shared" si="70"/>
        <v>32500</v>
      </c>
      <c r="O663" s="9">
        <f t="shared" si="71"/>
        <v>2860767.0024063671</v>
      </c>
      <c r="Q663">
        <v>290</v>
      </c>
      <c r="R663">
        <f t="shared" si="66"/>
        <v>67900</v>
      </c>
      <c r="S663" s="9">
        <f t="shared" si="67"/>
        <v>240652.82378147769</v>
      </c>
    </row>
    <row r="664" spans="4:19">
      <c r="D664" s="9"/>
      <c r="E664">
        <v>5800</v>
      </c>
      <c r="F664">
        <f t="shared" si="68"/>
        <v>42000</v>
      </c>
      <c r="G664" s="9">
        <f t="shared" si="69"/>
        <v>47042173.759279229</v>
      </c>
      <c r="H664" s="9"/>
      <c r="I664" s="9"/>
      <c r="J664" s="9"/>
      <c r="K664" s="9"/>
      <c r="M664">
        <v>290</v>
      </c>
      <c r="N664">
        <f t="shared" si="70"/>
        <v>32550</v>
      </c>
      <c r="O664" s="9">
        <f t="shared" si="71"/>
        <v>2847388.4315437316</v>
      </c>
      <c r="Q664">
        <v>290</v>
      </c>
      <c r="R664">
        <f t="shared" si="66"/>
        <v>68000</v>
      </c>
      <c r="S664" s="9">
        <f t="shared" si="67"/>
        <v>239384.60468078812</v>
      </c>
    </row>
    <row r="665" spans="4:19">
      <c r="D665" s="9"/>
      <c r="E665">
        <v>5800</v>
      </c>
      <c r="F665">
        <f t="shared" si="68"/>
        <v>42050</v>
      </c>
      <c r="G665" s="9">
        <f t="shared" si="69"/>
        <v>46820490.689426444</v>
      </c>
      <c r="H665" s="9"/>
      <c r="I665" s="9"/>
      <c r="J665" s="9"/>
      <c r="K665" s="9"/>
      <c r="M665">
        <v>290</v>
      </c>
      <c r="N665">
        <f t="shared" si="70"/>
        <v>32600</v>
      </c>
      <c r="O665" s="9">
        <f t="shared" si="71"/>
        <v>2834085.3117222167</v>
      </c>
      <c r="Q665">
        <v>290</v>
      </c>
      <c r="R665">
        <f t="shared" si="66"/>
        <v>68100</v>
      </c>
      <c r="S665" s="9">
        <f t="shared" si="67"/>
        <v>238124.68502907228</v>
      </c>
    </row>
    <row r="666" spans="4:19">
      <c r="D666" s="9"/>
      <c r="E666">
        <v>5800</v>
      </c>
      <c r="F666">
        <f t="shared" si="68"/>
        <v>42100</v>
      </c>
      <c r="G666" s="9">
        <f t="shared" si="69"/>
        <v>46600111.881899968</v>
      </c>
      <c r="H666" s="9"/>
      <c r="I666" s="9"/>
      <c r="J666" s="9"/>
      <c r="K666" s="9"/>
      <c r="M666">
        <v>290</v>
      </c>
      <c r="N666">
        <f t="shared" si="70"/>
        <v>32650</v>
      </c>
      <c r="O666" s="9">
        <f t="shared" si="71"/>
        <v>2820857.1564396513</v>
      </c>
      <c r="Q666">
        <v>290</v>
      </c>
      <c r="R666">
        <f t="shared" si="66"/>
        <v>68200</v>
      </c>
      <c r="S666" s="9">
        <f t="shared" si="67"/>
        <v>236873.00011317575</v>
      </c>
    </row>
    <row r="667" spans="4:19">
      <c r="D667" s="9"/>
      <c r="E667">
        <v>5800</v>
      </c>
      <c r="F667">
        <f t="shared" si="68"/>
        <v>42150</v>
      </c>
      <c r="G667" s="9">
        <f t="shared" si="69"/>
        <v>46381028.139482059</v>
      </c>
      <c r="H667" s="9"/>
      <c r="I667" s="9"/>
      <c r="J667" s="9"/>
      <c r="K667" s="9"/>
      <c r="M667">
        <v>290</v>
      </c>
      <c r="N667">
        <f t="shared" si="70"/>
        <v>32700</v>
      </c>
      <c r="O667" s="9">
        <f t="shared" si="71"/>
        <v>2807703.4826020659</v>
      </c>
      <c r="Q667">
        <v>290</v>
      </c>
      <c r="R667">
        <f t="shared" si="66"/>
        <v>68300</v>
      </c>
      <c r="S667" s="9">
        <f t="shared" si="67"/>
        <v>235629.48580407104</v>
      </c>
    </row>
    <row r="668" spans="4:19">
      <c r="D668" s="9"/>
      <c r="E668">
        <v>5800</v>
      </c>
      <c r="F668">
        <f t="shared" si="68"/>
        <v>42200</v>
      </c>
      <c r="G668" s="9">
        <f t="shared" si="69"/>
        <v>46163230.340529487</v>
      </c>
      <c r="H668" s="9"/>
      <c r="I668" s="9"/>
      <c r="J668" s="9"/>
      <c r="K668" s="9"/>
      <c r="M668">
        <v>290</v>
      </c>
      <c r="N668">
        <f t="shared" si="70"/>
        <v>32750</v>
      </c>
      <c r="O668" s="9">
        <f t="shared" si="71"/>
        <v>2794623.8104995177</v>
      </c>
      <c r="Q668">
        <v>290</v>
      </c>
      <c r="R668">
        <f t="shared" si="66"/>
        <v>68400</v>
      </c>
      <c r="S668" s="9">
        <f t="shared" si="67"/>
        <v>234394.07855088226</v>
      </c>
    </row>
    <row r="669" spans="4:19">
      <c r="D669" s="9"/>
      <c r="E669">
        <v>5800</v>
      </c>
      <c r="F669">
        <f t="shared" si="68"/>
        <v>42250</v>
      </c>
      <c r="G669" s="9">
        <f t="shared" si="69"/>
        <v>45946709.438264236</v>
      </c>
      <c r="H669" s="9"/>
      <c r="I669" s="9"/>
      <c r="J669" s="9"/>
      <c r="K669" s="9"/>
      <c r="M669">
        <v>290</v>
      </c>
      <c r="N669">
        <f t="shared" si="70"/>
        <v>32800</v>
      </c>
      <c r="O669" s="9">
        <f t="shared" si="71"/>
        <v>2781617.6637820443</v>
      </c>
      <c r="Q669">
        <v>290</v>
      </c>
      <c r="R669">
        <f t="shared" si="66"/>
        <v>68500</v>
      </c>
      <c r="S669" s="9">
        <f t="shared" si="67"/>
        <v>233166.71537497983</v>
      </c>
    </row>
    <row r="670" spans="4:19">
      <c r="D670" s="9"/>
      <c r="E670">
        <v>5800</v>
      </c>
      <c r="F670">
        <f t="shared" si="68"/>
        <v>42300</v>
      </c>
      <c r="G670" s="9">
        <f t="shared" si="69"/>
        <v>45731456.460072368</v>
      </c>
      <c r="H670" s="9"/>
      <c r="I670" s="9"/>
      <c r="J670" s="9"/>
      <c r="K670" s="9"/>
      <c r="M670">
        <v>290</v>
      </c>
      <c r="N670">
        <f t="shared" si="70"/>
        <v>32850</v>
      </c>
      <c r="O670" s="9">
        <f t="shared" si="71"/>
        <v>2768684.5694357795</v>
      </c>
      <c r="Q670">
        <v>290</v>
      </c>
      <c r="R670">
        <f t="shared" si="66"/>
        <v>68600</v>
      </c>
      <c r="S670" s="9">
        <f t="shared" si="67"/>
        <v>231947.33386414044</v>
      </c>
    </row>
    <row r="671" spans="4:19">
      <c r="D671" s="9"/>
      <c r="E671">
        <v>5800</v>
      </c>
      <c r="F671">
        <f t="shared" si="68"/>
        <v>42350</v>
      </c>
      <c r="G671" s="9">
        <f t="shared" si="69"/>
        <v>45517462.506809197</v>
      </c>
      <c r="H671" s="9"/>
      <c r="I671" s="9"/>
      <c r="J671" s="9"/>
      <c r="K671" s="9"/>
      <c r="M671">
        <v>290</v>
      </c>
      <c r="N671">
        <f t="shared" si="70"/>
        <v>32900</v>
      </c>
      <c r="O671" s="9">
        <f t="shared" si="71"/>
        <v>2755824.0577592058</v>
      </c>
      <c r="Q671">
        <v>290</v>
      </c>
      <c r="R671">
        <f t="shared" si="66"/>
        <v>68700</v>
      </c>
      <c r="S671" s="9">
        <f t="shared" si="67"/>
        <v>230735.87216677525</v>
      </c>
    </row>
    <row r="672" spans="4:19">
      <c r="D672" s="9"/>
      <c r="E672">
        <v>5800</v>
      </c>
      <c r="F672">
        <f t="shared" si="68"/>
        <v>42400</v>
      </c>
      <c r="G672" s="9">
        <f t="shared" si="69"/>
        <v>45304718.752114162</v>
      </c>
      <c r="H672" s="9"/>
      <c r="I672" s="9"/>
      <c r="J672" s="9"/>
      <c r="K672" s="9"/>
      <c r="M672">
        <v>290</v>
      </c>
      <c r="N672">
        <f t="shared" si="70"/>
        <v>32950</v>
      </c>
      <c r="O672" s="9">
        <f t="shared" si="71"/>
        <v>2743035.6623395663</v>
      </c>
      <c r="Q672">
        <v>290</v>
      </c>
      <c r="R672">
        <f t="shared" si="66"/>
        <v>68800</v>
      </c>
      <c r="S672" s="9">
        <f t="shared" si="67"/>
        <v>229532.26898622245</v>
      </c>
    </row>
    <row r="673" spans="4:19">
      <c r="D673" s="9"/>
      <c r="E673">
        <v>5800</v>
      </c>
      <c r="F673">
        <f t="shared" si="68"/>
        <v>42450</v>
      </c>
      <c r="G673" s="9">
        <f t="shared" si="69"/>
        <v>45093216.441729441</v>
      </c>
      <c r="H673" s="9"/>
      <c r="I673" s="9"/>
      <c r="J673" s="9"/>
      <c r="K673" s="9"/>
      <c r="M673">
        <v>290</v>
      </c>
      <c r="N673">
        <f t="shared" si="70"/>
        <v>33000</v>
      </c>
      <c r="O673" s="9">
        <f t="shared" si="71"/>
        <v>2730318.920029405</v>
      </c>
      <c r="Q673">
        <v>290</v>
      </c>
      <c r="R673">
        <f t="shared" si="66"/>
        <v>68900</v>
      </c>
      <c r="S673" s="9">
        <f t="shared" si="67"/>
        <v>228336.46357510483</v>
      </c>
    </row>
    <row r="674" spans="4:19">
      <c r="D674" s="9"/>
      <c r="E674">
        <v>5800</v>
      </c>
      <c r="F674">
        <f t="shared" si="68"/>
        <v>42500</v>
      </c>
      <c r="G674" s="9">
        <f t="shared" si="69"/>
        <v>44882946.892829113</v>
      </c>
      <c r="H674" s="9"/>
      <c r="I674" s="9"/>
      <c r="J674" s="9"/>
      <c r="K674" s="9"/>
      <c r="M674">
        <v>290</v>
      </c>
      <c r="N674">
        <f t="shared" si="70"/>
        <v>33050</v>
      </c>
      <c r="O674" s="9">
        <f t="shared" si="71"/>
        <v>2717673.3709232728</v>
      </c>
      <c r="Q674">
        <v>290</v>
      </c>
      <c r="R674">
        <f t="shared" si="66"/>
        <v>69000</v>
      </c>
      <c r="S674" s="9">
        <f t="shared" si="67"/>
        <v>227148.39572975147</v>
      </c>
    </row>
    <row r="675" spans="4:19">
      <c r="D675" s="9"/>
      <c r="E675">
        <v>5800</v>
      </c>
      <c r="F675">
        <f t="shared" si="68"/>
        <v>42550</v>
      </c>
      <c r="G675" s="9">
        <f t="shared" si="69"/>
        <v>44673901.493352883</v>
      </c>
      <c r="H675" s="9"/>
      <c r="I675" s="9"/>
      <c r="J675" s="9"/>
      <c r="K675" s="9"/>
      <c r="M675">
        <v>290</v>
      </c>
      <c r="N675">
        <f t="shared" si="70"/>
        <v>33100</v>
      </c>
      <c r="O675" s="9">
        <f t="shared" si="71"/>
        <v>2705098.5583345662</v>
      </c>
      <c r="Q675">
        <v>290</v>
      </c>
      <c r="R675">
        <f t="shared" si="66"/>
        <v>69100</v>
      </c>
      <c r="S675" s="9">
        <f t="shared" si="67"/>
        <v>225968.00578468287</v>
      </c>
    </row>
    <row r="676" spans="4:19">
      <c r="D676" s="9"/>
      <c r="E676">
        <v>5800</v>
      </c>
      <c r="F676">
        <f t="shared" si="68"/>
        <v>42600</v>
      </c>
      <c r="G676" s="9">
        <f t="shared" si="69"/>
        <v>44466071.701348193</v>
      </c>
      <c r="H676" s="9"/>
      <c r="I676" s="9"/>
      <c r="J676" s="9"/>
      <c r="K676" s="9"/>
      <c r="M676">
        <v>290</v>
      </c>
      <c r="N676">
        <f t="shared" si="70"/>
        <v>33150</v>
      </c>
      <c r="O676" s="9">
        <f t="shared" si="71"/>
        <v>2692594.0287725185</v>
      </c>
      <c r="Q676">
        <v>290</v>
      </c>
      <c r="R676">
        <f t="shared" si="66"/>
        <v>69200</v>
      </c>
      <c r="S676" s="9">
        <f t="shared" si="67"/>
        <v>224795.23460715736</v>
      </c>
    </row>
    <row r="677" spans="4:19">
      <c r="D677" s="9"/>
      <c r="E677">
        <v>5800</v>
      </c>
      <c r="F677">
        <f t="shared" si="68"/>
        <v>42650</v>
      </c>
      <c r="G677" s="9">
        <f t="shared" si="69"/>
        <v>44259449.044318862</v>
      </c>
      <c r="H677" s="9"/>
      <c r="I677" s="9"/>
      <c r="J677" s="9"/>
      <c r="K677" s="9"/>
      <c r="M677">
        <v>290</v>
      </c>
      <c r="N677">
        <f t="shared" si="70"/>
        <v>33200</v>
      </c>
      <c r="O677" s="9">
        <f t="shared" si="71"/>
        <v>2680159.3319193306</v>
      </c>
      <c r="Q677">
        <v>290</v>
      </c>
      <c r="R677">
        <f t="shared" si="66"/>
        <v>69300</v>
      </c>
      <c r="S677" s="9">
        <f t="shared" si="67"/>
        <v>223630.02359178051</v>
      </c>
    </row>
    <row r="678" spans="4:19">
      <c r="D678" s="9"/>
      <c r="E678">
        <v>5800</v>
      </c>
      <c r="F678">
        <f t="shared" si="68"/>
        <v>42700</v>
      </c>
      <c r="G678" s="9">
        <f t="shared" si="69"/>
        <v>44054025.118579842</v>
      </c>
      <c r="H678" s="9"/>
      <c r="I678" s="9"/>
      <c r="J678" s="9"/>
      <c r="K678" s="9"/>
      <c r="M678">
        <v>290</v>
      </c>
      <c r="N678">
        <f t="shared" si="70"/>
        <v>33250</v>
      </c>
      <c r="O678" s="9">
        <f t="shared" si="71"/>
        <v>2667794.0206074542</v>
      </c>
      <c r="Q678">
        <v>290</v>
      </c>
      <c r="R678">
        <f t="shared" ref="R678:R690" si="72">+R677+100</f>
        <v>69400</v>
      </c>
      <c r="S678" s="9">
        <f t="shared" ref="S678:S690" si="73">(2*3.14*6.626*9/(R678^5)*10^27)/(EXP((6.626*3)/(1.38*Q678*R678)*10^6)-1)</f>
        <v>222472.31465517389</v>
      </c>
    </row>
    <row r="679" spans="4:19">
      <c r="D679" s="9"/>
      <c r="E679">
        <v>5800</v>
      </c>
      <c r="F679">
        <f t="shared" si="68"/>
        <v>42750</v>
      </c>
      <c r="G679" s="9">
        <f t="shared" si="69"/>
        <v>43849791.588619716</v>
      </c>
      <c r="H679" s="9"/>
      <c r="I679" s="9"/>
      <c r="J679" s="9"/>
      <c r="K679" s="9"/>
      <c r="M679">
        <v>290</v>
      </c>
      <c r="N679">
        <f t="shared" si="70"/>
        <v>33300</v>
      </c>
      <c r="O679" s="9">
        <f t="shared" si="71"/>
        <v>2655497.6507970165</v>
      </c>
      <c r="Q679">
        <v>290</v>
      </c>
      <c r="R679">
        <f t="shared" si="72"/>
        <v>69500</v>
      </c>
      <c r="S679" s="9">
        <f t="shared" si="73"/>
        <v>221322.05023070527</v>
      </c>
    </row>
    <row r="680" spans="4:19">
      <c r="D680" s="9"/>
      <c r="E680">
        <v>5800</v>
      </c>
      <c r="F680">
        <f t="shared" si="68"/>
        <v>42800</v>
      </c>
      <c r="G680" s="9">
        <f t="shared" si="69"/>
        <v>43646740.186469212</v>
      </c>
      <c r="H680" s="9"/>
      <c r="I680" s="9"/>
      <c r="J680" s="9"/>
      <c r="K680" s="9"/>
      <c r="M680">
        <v>290</v>
      </c>
      <c r="N680">
        <f t="shared" si="70"/>
        <v>33350</v>
      </c>
      <c r="O680" s="9">
        <f t="shared" si="71"/>
        <v>2643269.7815533867</v>
      </c>
      <c r="Q680">
        <v>290</v>
      </c>
      <c r="R680">
        <f t="shared" si="72"/>
        <v>69600</v>
      </c>
      <c r="S680" s="9">
        <f t="shared" si="73"/>
        <v>220179.17326327748</v>
      </c>
    </row>
    <row r="681" spans="4:19">
      <c r="D681" s="9"/>
      <c r="E681">
        <v>5800</v>
      </c>
      <c r="F681">
        <f t="shared" si="68"/>
        <v>42850</v>
      </c>
      <c r="G681" s="9">
        <f t="shared" si="69"/>
        <v>43444862.711076804</v>
      </c>
      <c r="H681" s="9"/>
      <c r="I681" s="9"/>
      <c r="J681" s="9"/>
      <c r="K681" s="9"/>
      <c r="M681">
        <v>290</v>
      </c>
      <c r="N681">
        <f t="shared" si="70"/>
        <v>33400</v>
      </c>
      <c r="O681" s="9">
        <f t="shared" si="71"/>
        <v>2631109.9750248902</v>
      </c>
      <c r="Q681">
        <v>290</v>
      </c>
      <c r="R681">
        <f t="shared" si="72"/>
        <v>69700</v>
      </c>
      <c r="S681" s="9">
        <f t="shared" si="73"/>
        <v>219043.6272041754</v>
      </c>
    </row>
    <row r="682" spans="4:19">
      <c r="D682" s="9"/>
      <c r="E682">
        <v>5800</v>
      </c>
      <c r="F682">
        <f t="shared" si="68"/>
        <v>42900</v>
      </c>
      <c r="G682" s="9">
        <f t="shared" si="69"/>
        <v>43244151.027689889</v>
      </c>
      <c r="H682" s="9"/>
      <c r="I682" s="9"/>
      <c r="J682" s="9"/>
      <c r="K682" s="9"/>
      <c r="M682">
        <v>290</v>
      </c>
      <c r="N682">
        <f t="shared" si="70"/>
        <v>33450</v>
      </c>
      <c r="O682" s="9">
        <f t="shared" si="71"/>
        <v>2619017.7964206692</v>
      </c>
      <c r="Q682">
        <v>290</v>
      </c>
      <c r="R682">
        <f t="shared" si="72"/>
        <v>69800</v>
      </c>
      <c r="S682" s="9">
        <f t="shared" si="73"/>
        <v>217915.35600597149</v>
      </c>
    </row>
    <row r="683" spans="4:19">
      <c r="D683" s="9"/>
      <c r="E683">
        <v>5800</v>
      </c>
      <c r="F683">
        <f t="shared" si="68"/>
        <v>42950</v>
      </c>
      <c r="G683" s="9">
        <f t="shared" si="69"/>
        <v>43044597.067243114</v>
      </c>
      <c r="H683" s="9"/>
      <c r="I683" s="9"/>
      <c r="J683" s="9"/>
      <c r="K683" s="9"/>
      <c r="M683">
        <v>290</v>
      </c>
      <c r="N683">
        <f t="shared" si="70"/>
        <v>33500</v>
      </c>
      <c r="O683" s="9">
        <f t="shared" si="71"/>
        <v>2606992.8139886749</v>
      </c>
      <c r="Q683">
        <v>290</v>
      </c>
      <c r="R683">
        <f t="shared" si="72"/>
        <v>69900</v>
      </c>
      <c r="S683" s="9">
        <f t="shared" si="73"/>
        <v>216794.30411748856</v>
      </c>
    </row>
    <row r="684" spans="4:19">
      <c r="D684" s="9"/>
      <c r="E684">
        <v>5800</v>
      </c>
      <c r="F684">
        <f t="shared" si="68"/>
        <v>43000</v>
      </c>
      <c r="G684" s="9">
        <f t="shared" si="69"/>
        <v>42846192.825753763</v>
      </c>
      <c r="H684" s="9"/>
      <c r="I684" s="9"/>
      <c r="J684" s="9"/>
      <c r="K684" s="9"/>
      <c r="M684">
        <v>290</v>
      </c>
      <c r="N684">
        <f t="shared" si="70"/>
        <v>33550</v>
      </c>
      <c r="O684" s="9">
        <f t="shared" si="71"/>
        <v>2595034.5989938211</v>
      </c>
      <c r="Q684">
        <v>290</v>
      </c>
      <c r="R684">
        <f t="shared" si="72"/>
        <v>70000</v>
      </c>
      <c r="S684" s="9">
        <f t="shared" si="73"/>
        <v>215680.41647881837</v>
      </c>
    </row>
    <row r="685" spans="4:19">
      <c r="D685" s="9"/>
      <c r="E685">
        <v>5800</v>
      </c>
      <c r="F685">
        <f t="shared" si="68"/>
        <v>43050</v>
      </c>
      <c r="G685" s="9">
        <f t="shared" si="69"/>
        <v>42648930.363721095</v>
      </c>
      <c r="H685" s="9"/>
      <c r="I685" s="9"/>
      <c r="J685" s="9"/>
      <c r="K685" s="9"/>
      <c r="M685">
        <v>290</v>
      </c>
      <c r="N685">
        <f t="shared" si="70"/>
        <v>33600</v>
      </c>
      <c r="O685" s="9">
        <f t="shared" si="71"/>
        <v>2583142.7256962601</v>
      </c>
      <c r="Q685">
        <v>290</v>
      </c>
      <c r="R685">
        <f t="shared" si="72"/>
        <v>70100</v>
      </c>
      <c r="S685" s="9">
        <f t="shared" si="73"/>
        <v>214573.63851639637</v>
      </c>
    </row>
    <row r="686" spans="4:19">
      <c r="D686" s="9"/>
      <c r="E686">
        <v>5800</v>
      </c>
      <c r="F686">
        <f t="shared" si="68"/>
        <v>43100</v>
      </c>
      <c r="G686" s="9">
        <f t="shared" si="69"/>
        <v>42452801.805534393</v>
      </c>
      <c r="H686" s="9"/>
      <c r="I686" s="9"/>
      <c r="J686" s="9"/>
      <c r="K686" s="9"/>
      <c r="M686">
        <v>290</v>
      </c>
      <c r="N686">
        <f t="shared" si="70"/>
        <v>33650</v>
      </c>
      <c r="O686" s="9">
        <f t="shared" si="71"/>
        <v>2571316.7713298178</v>
      </c>
      <c r="Q686">
        <v>290</v>
      </c>
      <c r="R686">
        <f t="shared" si="72"/>
        <v>70200</v>
      </c>
      <c r="S686" s="9">
        <f t="shared" si="73"/>
        <v>213473.91613813152</v>
      </c>
    </row>
    <row r="687" spans="4:19">
      <c r="D687" s="9"/>
      <c r="E687">
        <v>5800</v>
      </c>
      <c r="F687">
        <f t="shared" si="68"/>
        <v>43150</v>
      </c>
      <c r="G687" s="9">
        <f t="shared" si="69"/>
        <v>42257799.338885896</v>
      </c>
      <c r="H687" s="9"/>
      <c r="I687" s="9"/>
      <c r="J687" s="9"/>
      <c r="K687" s="9"/>
      <c r="M687">
        <v>290</v>
      </c>
      <c r="N687">
        <f t="shared" si="70"/>
        <v>33700</v>
      </c>
      <c r="O687" s="9">
        <f t="shared" si="71"/>
        <v>2559556.31608056</v>
      </c>
      <c r="Q687">
        <v>290</v>
      </c>
      <c r="R687">
        <f t="shared" si="72"/>
        <v>70300</v>
      </c>
      <c r="S687" s="9">
        <f t="shared" si="73"/>
        <v>212381.19572858998</v>
      </c>
    </row>
    <row r="688" spans="4:19">
      <c r="D688" s="9"/>
      <c r="E688">
        <v>5800</v>
      </c>
      <c r="F688">
        <f t="shared" si="68"/>
        <v>43200</v>
      </c>
      <c r="G688" s="9">
        <f t="shared" si="69"/>
        <v>42063915.21418941</v>
      </c>
      <c r="H688" s="9"/>
      <c r="I688" s="9"/>
      <c r="J688" s="9"/>
      <c r="K688" s="9"/>
      <c r="M688">
        <v>290</v>
      </c>
      <c r="N688">
        <f t="shared" si="70"/>
        <v>33750</v>
      </c>
      <c r="O688" s="9">
        <f t="shared" si="71"/>
        <v>2547860.943065505</v>
      </c>
      <c r="Q688">
        <v>290</v>
      </c>
      <c r="R688">
        <f t="shared" si="72"/>
        <v>70400</v>
      </c>
      <c r="S688" s="9">
        <f t="shared" si="73"/>
        <v>211295.42414423381</v>
      </c>
    </row>
    <row r="689" spans="4:19">
      <c r="D689" s="9"/>
      <c r="E689">
        <v>5800</v>
      </c>
      <c r="F689">
        <f t="shared" si="68"/>
        <v>43250</v>
      </c>
      <c r="G689" s="9">
        <f t="shared" si="69"/>
        <v>41871141.744006477</v>
      </c>
      <c r="H689" s="9"/>
      <c r="I689" s="9"/>
      <c r="J689" s="9"/>
      <c r="K689" s="9"/>
      <c r="M689">
        <v>290</v>
      </c>
      <c r="N689">
        <f t="shared" si="70"/>
        <v>33800</v>
      </c>
      <c r="O689" s="9">
        <f t="shared" si="71"/>
        <v>2536230.2383114696</v>
      </c>
      <c r="Q689">
        <v>290</v>
      </c>
      <c r="R689">
        <f t="shared" si="72"/>
        <v>70500</v>
      </c>
      <c r="S689" s="9">
        <f t="shared" si="73"/>
        <v>210216.54870871073</v>
      </c>
    </row>
    <row r="690" spans="4:19">
      <c r="D690" s="9"/>
      <c r="E690">
        <v>5800</v>
      </c>
      <c r="F690">
        <f t="shared" si="68"/>
        <v>43300</v>
      </c>
      <c r="G690" s="9">
        <f t="shared" si="69"/>
        <v>41679471.302476563</v>
      </c>
      <c r="H690" s="9"/>
      <c r="I690" s="9"/>
      <c r="J690" s="9"/>
      <c r="K690" s="9"/>
      <c r="M690">
        <v>290</v>
      </c>
      <c r="N690">
        <f t="shared" si="70"/>
        <v>33850</v>
      </c>
      <c r="O690" s="9">
        <f t="shared" si="71"/>
        <v>2524663.7907340731</v>
      </c>
      <c r="Q690">
        <v>290</v>
      </c>
      <c r="R690">
        <f t="shared" si="72"/>
        <v>70600</v>
      </c>
      <c r="S690" s="9">
        <f t="shared" si="73"/>
        <v>209144.51720819794</v>
      </c>
    </row>
    <row r="691" spans="4:19">
      <c r="D691" s="9"/>
      <c r="E691">
        <v>5800</v>
      </c>
      <c r="F691">
        <f t="shared" si="68"/>
        <v>43350</v>
      </c>
      <c r="G691" s="9">
        <f t="shared" si="69"/>
        <v>41488896.324754044</v>
      </c>
      <c r="H691" s="9"/>
      <c r="I691" s="9"/>
      <c r="J691" s="9"/>
      <c r="K691" s="9"/>
      <c r="M691">
        <v>290</v>
      </c>
      <c r="N691">
        <f t="shared" si="70"/>
        <v>33900</v>
      </c>
      <c r="O691" s="9">
        <f t="shared" si="71"/>
        <v>2513161.1921168542</v>
      </c>
    </row>
    <row r="692" spans="4:19">
      <c r="D692" s="9"/>
      <c r="E692">
        <v>5800</v>
      </c>
      <c r="F692">
        <f t="shared" si="68"/>
        <v>43400</v>
      </c>
      <c r="G692" s="9">
        <f t="shared" si="69"/>
        <v>41299409.306451797</v>
      </c>
      <c r="H692" s="9"/>
      <c r="I692" s="9"/>
      <c r="J692" s="9"/>
      <c r="K692" s="9"/>
      <c r="M692">
        <v>290</v>
      </c>
      <c r="N692">
        <f t="shared" si="70"/>
        <v>33950</v>
      </c>
      <c r="O692" s="9">
        <f t="shared" si="71"/>
        <v>2501722.0370905497</v>
      </c>
    </row>
    <row r="693" spans="4:19">
      <c r="D693" s="9"/>
      <c r="E693">
        <v>5800</v>
      </c>
      <c r="F693">
        <f t="shared" si="68"/>
        <v>43450</v>
      </c>
      <c r="G693" s="9">
        <f t="shared" si="69"/>
        <v>41111002.803088859</v>
      </c>
      <c r="H693" s="9"/>
      <c r="I693" s="9"/>
      <c r="J693" s="9"/>
      <c r="K693" s="9"/>
      <c r="M693">
        <v>290</v>
      </c>
      <c r="N693">
        <f t="shared" si="70"/>
        <v>34000</v>
      </c>
      <c r="O693" s="9">
        <f t="shared" si="71"/>
        <v>2490345.9231125023</v>
      </c>
    </row>
    <row r="694" spans="4:19">
      <c r="D694" s="9"/>
      <c r="E694">
        <v>5800</v>
      </c>
      <c r="F694">
        <f t="shared" si="68"/>
        <v>43500</v>
      </c>
      <c r="G694" s="9">
        <f t="shared" si="69"/>
        <v>40923669.429544263</v>
      </c>
      <c r="H694" s="9"/>
      <c r="I694" s="9"/>
      <c r="J694" s="9"/>
      <c r="K694" s="9"/>
      <c r="M694">
        <v>290</v>
      </c>
      <c r="N694">
        <f t="shared" si="70"/>
        <v>34050</v>
      </c>
      <c r="O694" s="9">
        <f t="shared" si="71"/>
        <v>2479032.4504462108</v>
      </c>
    </row>
    <row r="695" spans="4:19">
      <c r="D695" s="9"/>
      <c r="E695">
        <v>5800</v>
      </c>
      <c r="F695">
        <f t="shared" si="68"/>
        <v>43550</v>
      </c>
      <c r="G695" s="9">
        <f t="shared" si="69"/>
        <v>40737401.859517761</v>
      </c>
      <c r="H695" s="9"/>
      <c r="I695" s="9"/>
      <c r="J695" s="9"/>
      <c r="K695" s="9"/>
      <c r="M695">
        <v>290</v>
      </c>
      <c r="N695">
        <f t="shared" si="70"/>
        <v>34100</v>
      </c>
      <c r="O695" s="9">
        <f t="shared" si="71"/>
        <v>2467781.2221410093</v>
      </c>
    </row>
    <row r="696" spans="4:19">
      <c r="D696" s="9"/>
      <c r="E696">
        <v>5800</v>
      </c>
      <c r="F696">
        <f t="shared" si="68"/>
        <v>43600</v>
      </c>
      <c r="G696" s="9">
        <f t="shared" si="69"/>
        <v>40552192.824994311</v>
      </c>
      <c r="H696" s="9"/>
      <c r="I696" s="9"/>
      <c r="J696" s="9"/>
      <c r="K696" s="9"/>
      <c r="M696">
        <v>290</v>
      </c>
      <c r="N696">
        <f t="shared" si="70"/>
        <v>34150</v>
      </c>
      <c r="O696" s="9">
        <f t="shared" si="71"/>
        <v>2456591.8440118949</v>
      </c>
    </row>
    <row r="697" spans="4:19">
      <c r="D697" s="9"/>
      <c r="E697">
        <v>5800</v>
      </c>
      <c r="F697">
        <f t="shared" si="68"/>
        <v>43650</v>
      </c>
      <c r="G697" s="9">
        <f t="shared" si="69"/>
        <v>40368035.11571449</v>
      </c>
      <c r="H697" s="9"/>
      <c r="I697" s="9"/>
      <c r="J697" s="9"/>
      <c r="K697" s="9"/>
      <c r="M697">
        <v>290</v>
      </c>
      <c r="N697">
        <f t="shared" si="70"/>
        <v>34200</v>
      </c>
      <c r="O697" s="9">
        <f t="shared" si="71"/>
        <v>2445463.9246194838</v>
      </c>
    </row>
    <row r="698" spans="4:19">
      <c r="D698" s="9"/>
      <c r="E698">
        <v>5800</v>
      </c>
      <c r="F698">
        <f t="shared" ref="F698:F761" si="74">+F697+50</f>
        <v>43700</v>
      </c>
      <c r="G698" s="9">
        <f t="shared" ref="G698:G761" si="75">(2*3.14*6.626*9/(F698^5)*10^27)/(EXP((6.626*3)/(1.38*E698*F698)*10^6)-1)</f>
        <v>40184921.578651592</v>
      </c>
      <c r="H698" s="9"/>
      <c r="I698" s="9"/>
      <c r="J698" s="9"/>
      <c r="K698" s="9"/>
      <c r="M698">
        <v>290</v>
      </c>
      <c r="N698">
        <f t="shared" ref="N698:N761" si="76">+N697+50</f>
        <v>34250</v>
      </c>
      <c r="O698" s="9">
        <f t="shared" ref="O698:O761" si="77">(2*3.14*6.626*9/(N698^5)*10^27)/(EXP((6.626*3)/(1.38*M698*N698)*10^6)-1)</f>
        <v>2434397.0752501083</v>
      </c>
    </row>
    <row r="699" spans="4:19">
      <c r="D699" s="9"/>
      <c r="E699">
        <v>5800</v>
      </c>
      <c r="F699">
        <f t="shared" si="74"/>
        <v>43750</v>
      </c>
      <c r="G699" s="9">
        <f t="shared" si="75"/>
        <v>40002845.117491856</v>
      </c>
      <c r="H699" s="9"/>
      <c r="I699" s="9"/>
      <c r="J699" s="9"/>
      <c r="K699" s="9"/>
      <c r="M699">
        <v>290</v>
      </c>
      <c r="N699">
        <f t="shared" si="76"/>
        <v>34300</v>
      </c>
      <c r="O699" s="9">
        <f t="shared" si="77"/>
        <v>2423390.9098960441</v>
      </c>
    </row>
    <row r="700" spans="4:19">
      <c r="D700" s="9"/>
      <c r="E700">
        <v>5800</v>
      </c>
      <c r="F700">
        <f t="shared" si="74"/>
        <v>43800</v>
      </c>
      <c r="G700" s="9">
        <f t="shared" si="75"/>
        <v>39821798.692122325</v>
      </c>
      <c r="H700" s="9"/>
      <c r="I700" s="9"/>
      <c r="J700" s="9"/>
      <c r="K700" s="9"/>
      <c r="M700">
        <v>290</v>
      </c>
      <c r="N700">
        <f t="shared" si="76"/>
        <v>34350</v>
      </c>
      <c r="O700" s="9">
        <f t="shared" si="77"/>
        <v>2412445.0452358765</v>
      </c>
    </row>
    <row r="701" spans="4:19">
      <c r="D701" s="9"/>
      <c r="E701">
        <v>5800</v>
      </c>
      <c r="F701">
        <f t="shared" si="74"/>
        <v>43850</v>
      </c>
      <c r="G701" s="9">
        <f t="shared" si="75"/>
        <v>39641775.318121336</v>
      </c>
      <c r="H701" s="9"/>
      <c r="I701" s="9"/>
      <c r="J701" s="9"/>
      <c r="K701" s="9"/>
      <c r="M701">
        <v>290</v>
      </c>
      <c r="N701">
        <f t="shared" si="76"/>
        <v>34400</v>
      </c>
      <c r="O701" s="9">
        <f t="shared" si="77"/>
        <v>2401559.100615005</v>
      </c>
    </row>
    <row r="702" spans="4:19">
      <c r="D702" s="9"/>
      <c r="E702">
        <v>5800</v>
      </c>
      <c r="F702">
        <f t="shared" si="74"/>
        <v>43900</v>
      </c>
      <c r="G702" s="9">
        <f t="shared" si="75"/>
        <v>39462768.066257462</v>
      </c>
      <c r="H702" s="9"/>
      <c r="I702" s="9"/>
      <c r="J702" s="9"/>
      <c r="K702" s="9"/>
      <c r="M702">
        <v>290</v>
      </c>
      <c r="N702">
        <f t="shared" si="76"/>
        <v>34450</v>
      </c>
      <c r="O702" s="9">
        <f t="shared" si="77"/>
        <v>2390732.6980262659</v>
      </c>
    </row>
    <row r="703" spans="4:19">
      <c r="D703" s="9"/>
      <c r="E703">
        <v>5800</v>
      </c>
      <c r="F703">
        <f t="shared" si="74"/>
        <v>43950</v>
      </c>
      <c r="G703" s="9">
        <f t="shared" si="75"/>
        <v>39284770.061989754</v>
      </c>
      <c r="H703" s="9"/>
      <c r="I703" s="9"/>
      <c r="J703" s="9"/>
      <c r="K703" s="9"/>
      <c r="M703">
        <v>290</v>
      </c>
      <c r="N703">
        <f t="shared" si="76"/>
        <v>34500</v>
      </c>
      <c r="O703" s="9">
        <f t="shared" si="77"/>
        <v>2379965.4620907065</v>
      </c>
    </row>
    <row r="704" spans="4:19">
      <c r="D704" s="9"/>
      <c r="E704">
        <v>5800</v>
      </c>
      <c r="F704">
        <f t="shared" si="74"/>
        <v>44000</v>
      </c>
      <c r="G704" s="9">
        <f t="shared" si="75"/>
        <v>39107774.48497653</v>
      </c>
      <c r="H704" s="9"/>
      <c r="I704" s="9"/>
      <c r="J704" s="9"/>
      <c r="K704" s="9"/>
      <c r="M704">
        <v>290</v>
      </c>
      <c r="N704">
        <f t="shared" si="76"/>
        <v>34550</v>
      </c>
      <c r="O704" s="9">
        <f t="shared" si="77"/>
        <v>2369257.0200384827</v>
      </c>
    </row>
    <row r="705" spans="4:15">
      <c r="D705" s="9"/>
      <c r="E705">
        <v>5800</v>
      </c>
      <c r="F705">
        <f t="shared" si="74"/>
        <v>44050</v>
      </c>
      <c r="G705" s="9">
        <f t="shared" si="75"/>
        <v>38931774.568586625</v>
      </c>
      <c r="H705" s="9"/>
      <c r="I705" s="9"/>
      <c r="J705" s="9"/>
      <c r="K705" s="9"/>
      <c r="M705">
        <v>290</v>
      </c>
      <c r="N705">
        <f t="shared" si="76"/>
        <v>34600</v>
      </c>
      <c r="O705" s="9">
        <f t="shared" si="77"/>
        <v>2358607.0016898885</v>
      </c>
    </row>
    <row r="706" spans="4:15">
      <c r="D706" s="9"/>
      <c r="E706">
        <v>5800</v>
      </c>
      <c r="F706">
        <f t="shared" si="74"/>
        <v>44100</v>
      </c>
      <c r="G706" s="9">
        <f t="shared" si="75"/>
        <v>38756763.599416777</v>
      </c>
      <c r="H706" s="9"/>
      <c r="I706" s="9"/>
      <c r="J706" s="9"/>
      <c r="K706" s="9"/>
      <c r="M706">
        <v>290</v>
      </c>
      <c r="N706">
        <f t="shared" si="76"/>
        <v>34650</v>
      </c>
      <c r="O706" s="9">
        <f t="shared" si="77"/>
        <v>2348015.0394365168</v>
      </c>
    </row>
    <row r="707" spans="4:15">
      <c r="D707" s="9"/>
      <c r="E707">
        <v>5800</v>
      </c>
      <c r="F707">
        <f t="shared" si="74"/>
        <v>44150</v>
      </c>
      <c r="G707" s="9">
        <f t="shared" si="75"/>
        <v>38582734.916814104</v>
      </c>
      <c r="H707" s="9"/>
      <c r="I707" s="9"/>
      <c r="J707" s="9"/>
      <c r="K707" s="9"/>
      <c r="M707">
        <v>290</v>
      </c>
      <c r="N707">
        <f t="shared" si="76"/>
        <v>34700</v>
      </c>
      <c r="O707" s="9">
        <f t="shared" si="77"/>
        <v>2337480.7682225513</v>
      </c>
    </row>
    <row r="708" spans="4:15">
      <c r="D708" s="9"/>
      <c r="E708">
        <v>5800</v>
      </c>
      <c r="F708">
        <f t="shared" si="74"/>
        <v>44200</v>
      </c>
      <c r="G708" s="9">
        <f t="shared" si="75"/>
        <v>38409681.912402466</v>
      </c>
      <c r="H708" s="9"/>
      <c r="I708" s="9"/>
      <c r="J708" s="9"/>
      <c r="K708" s="9"/>
      <c r="M708">
        <v>290</v>
      </c>
      <c r="N708">
        <f t="shared" si="76"/>
        <v>34750</v>
      </c>
      <c r="O708" s="9">
        <f t="shared" si="77"/>
        <v>2327003.8255261932</v>
      </c>
    </row>
    <row r="709" spans="4:15">
      <c r="D709" s="9"/>
      <c r="E709">
        <v>5800</v>
      </c>
      <c r="F709">
        <f t="shared" si="74"/>
        <v>44250</v>
      </c>
      <c r="G709" s="9">
        <f t="shared" si="75"/>
        <v>38237598.029613994</v>
      </c>
      <c r="H709" s="9"/>
      <c r="I709" s="9"/>
      <c r="J709" s="9"/>
      <c r="K709" s="9"/>
      <c r="M709">
        <v>290</v>
      </c>
      <c r="N709">
        <f t="shared" si="76"/>
        <v>34800</v>
      </c>
      <c r="O709" s="9">
        <f t="shared" si="77"/>
        <v>2316583.8513412089</v>
      </c>
    </row>
    <row r="710" spans="4:15">
      <c r="D710" s="9"/>
      <c r="E710">
        <v>5800</v>
      </c>
      <c r="F710">
        <f t="shared" si="74"/>
        <v>44300</v>
      </c>
      <c r="G710" s="9">
        <f t="shared" si="75"/>
        <v>38066476.763225868</v>
      </c>
      <c r="H710" s="9"/>
      <c r="I710" s="9"/>
      <c r="J710" s="9"/>
      <c r="K710" s="9"/>
      <c r="M710">
        <v>290</v>
      </c>
      <c r="N710">
        <f t="shared" si="76"/>
        <v>34850</v>
      </c>
      <c r="O710" s="9">
        <f t="shared" si="77"/>
        <v>2306220.4881586125</v>
      </c>
    </row>
    <row r="711" spans="4:15">
      <c r="D711" s="9"/>
      <c r="E711">
        <v>5800</v>
      </c>
      <c r="F711">
        <f t="shared" si="74"/>
        <v>44350</v>
      </c>
      <c r="G711" s="9">
        <f t="shared" si="75"/>
        <v>37896311.658901095</v>
      </c>
      <c r="H711" s="9"/>
      <c r="I711" s="9"/>
      <c r="J711" s="9"/>
      <c r="K711" s="9"/>
      <c r="M711">
        <v>290</v>
      </c>
      <c r="N711">
        <f t="shared" si="76"/>
        <v>34900</v>
      </c>
      <c r="O711" s="9">
        <f t="shared" si="77"/>
        <v>2295913.3809484737</v>
      </c>
    </row>
    <row r="712" spans="4:15">
      <c r="D712" s="9"/>
      <c r="E712">
        <v>5800</v>
      </c>
      <c r="F712">
        <f t="shared" si="74"/>
        <v>44400</v>
      </c>
      <c r="G712" s="9">
        <f t="shared" si="75"/>
        <v>37727096.312733993</v>
      </c>
      <c r="H712" s="9"/>
      <c r="I712" s="9"/>
      <c r="J712" s="9"/>
      <c r="K712" s="9"/>
      <c r="M712">
        <v>290</v>
      </c>
      <c r="N712">
        <f t="shared" si="76"/>
        <v>34950</v>
      </c>
      <c r="O712" s="9">
        <f t="shared" si="77"/>
        <v>2285662.1771418531</v>
      </c>
    </row>
    <row r="713" spans="4:15">
      <c r="D713" s="9"/>
      <c r="E713">
        <v>5800</v>
      </c>
      <c r="F713">
        <f t="shared" si="74"/>
        <v>44450</v>
      </c>
      <c r="G713" s="9">
        <f t="shared" si="75"/>
        <v>37558824.370800741</v>
      </c>
      <c r="H713" s="9"/>
      <c r="I713" s="9"/>
      <c r="J713" s="9"/>
      <c r="K713" s="9"/>
      <c r="M713">
        <v>290</v>
      </c>
      <c r="N713">
        <f t="shared" si="76"/>
        <v>35000</v>
      </c>
      <c r="O713" s="9">
        <f t="shared" si="77"/>
        <v>2275466.5266128704</v>
      </c>
    </row>
    <row r="714" spans="4:15">
      <c r="D714" s="9"/>
      <c r="E714">
        <v>5800</v>
      </c>
      <c r="F714">
        <f t="shared" si="74"/>
        <v>44500</v>
      </c>
      <c r="G714" s="9">
        <f t="shared" si="75"/>
        <v>37391489.528713644</v>
      </c>
      <c r="H714" s="9"/>
      <c r="I714" s="9"/>
      <c r="J714" s="9"/>
      <c r="K714" s="9"/>
      <c r="M714">
        <v>290</v>
      </c>
      <c r="N714">
        <f t="shared" si="76"/>
        <v>35050</v>
      </c>
      <c r="O714" s="9">
        <f t="shared" si="77"/>
        <v>2265326.0816608849</v>
      </c>
    </row>
    <row r="715" spans="4:15">
      <c r="D715" s="9"/>
      <c r="E715">
        <v>5800</v>
      </c>
      <c r="F715">
        <f t="shared" si="74"/>
        <v>44550</v>
      </c>
      <c r="G715" s="9">
        <f t="shared" si="75"/>
        <v>37225085.531180158</v>
      </c>
      <c r="H715" s="9"/>
      <c r="I715" s="9"/>
      <c r="J715" s="9"/>
      <c r="K715" s="9"/>
      <c r="M715">
        <v>290</v>
      </c>
      <c r="N715">
        <f t="shared" si="76"/>
        <v>35100</v>
      </c>
      <c r="O715" s="9">
        <f t="shared" si="77"/>
        <v>2255240.4969928181</v>
      </c>
    </row>
    <row r="716" spans="4:15">
      <c r="D716" s="9"/>
      <c r="E716">
        <v>5800</v>
      </c>
      <c r="F716">
        <f t="shared" si="74"/>
        <v>44600</v>
      </c>
      <c r="G716" s="9">
        <f t="shared" si="75"/>
        <v>37059606.1715675</v>
      </c>
      <c r="H716" s="9"/>
      <c r="I716" s="9"/>
      <c r="J716" s="9"/>
      <c r="K716" s="9"/>
      <c r="M716">
        <v>290</v>
      </c>
      <c r="N716">
        <f t="shared" si="76"/>
        <v>35150</v>
      </c>
      <c r="O716" s="9">
        <f t="shared" si="77"/>
        <v>2245209.4297055891</v>
      </c>
    </row>
    <row r="717" spans="4:15">
      <c r="D717" s="9"/>
      <c r="E717">
        <v>5800</v>
      </c>
      <c r="F717">
        <f t="shared" si="74"/>
        <v>44650</v>
      </c>
      <c r="G717" s="9">
        <f t="shared" si="75"/>
        <v>36895045.291468792</v>
      </c>
      <c r="H717" s="9"/>
      <c r="I717" s="9"/>
      <c r="J717" s="9"/>
      <c r="K717" s="9"/>
      <c r="M717">
        <v>290</v>
      </c>
      <c r="N717">
        <f t="shared" si="76"/>
        <v>35200</v>
      </c>
      <c r="O717" s="9">
        <f t="shared" si="77"/>
        <v>2235232.5392686827</v>
      </c>
    </row>
    <row r="718" spans="4:15">
      <c r="D718" s="9"/>
      <c r="E718">
        <v>5800</v>
      </c>
      <c r="F718">
        <f t="shared" si="74"/>
        <v>44700</v>
      </c>
      <c r="G718" s="9">
        <f t="shared" si="75"/>
        <v>36731396.780276999</v>
      </c>
      <c r="H718" s="9"/>
      <c r="I718" s="9"/>
      <c r="J718" s="9"/>
      <c r="K718" s="9"/>
      <c r="M718">
        <v>290</v>
      </c>
      <c r="N718">
        <f t="shared" si="76"/>
        <v>35250</v>
      </c>
      <c r="O718" s="9">
        <f t="shared" si="77"/>
        <v>2225309.4875068301</v>
      </c>
    </row>
    <row r="719" spans="4:15">
      <c r="D719" s="9"/>
      <c r="E719">
        <v>5800</v>
      </c>
      <c r="F719">
        <f t="shared" si="74"/>
        <v>44750</v>
      </c>
      <c r="G719" s="9">
        <f t="shared" si="75"/>
        <v>36568654.574760474</v>
      </c>
      <c r="H719" s="9"/>
      <c r="I719" s="9"/>
      <c r="J719" s="9"/>
      <c r="K719" s="9"/>
      <c r="M719">
        <v>290</v>
      </c>
      <c r="N719">
        <f t="shared" si="76"/>
        <v>35300</v>
      </c>
      <c r="O719" s="9">
        <f t="shared" si="77"/>
        <v>2215439.938582825</v>
      </c>
    </row>
    <row r="720" spans="4:15">
      <c r="D720" s="9"/>
      <c r="E720">
        <v>5800</v>
      </c>
      <c r="F720">
        <f t="shared" si="74"/>
        <v>44800</v>
      </c>
      <c r="G720" s="9">
        <f t="shared" si="75"/>
        <v>36406812.658643603</v>
      </c>
      <c r="H720" s="9"/>
      <c r="I720" s="9"/>
      <c r="J720" s="9"/>
      <c r="K720" s="9"/>
      <c r="M720">
        <v>290</v>
      </c>
      <c r="N720">
        <f t="shared" si="76"/>
        <v>35350</v>
      </c>
      <c r="O720" s="9">
        <f t="shared" si="77"/>
        <v>2205623.5589804542</v>
      </c>
    </row>
    <row r="721" spans="4:15">
      <c r="D721" s="9"/>
      <c r="E721">
        <v>5800</v>
      </c>
      <c r="F721">
        <f t="shared" si="74"/>
        <v>44850</v>
      </c>
      <c r="G721" s="9">
        <f t="shared" si="75"/>
        <v>36245865.062192358</v>
      </c>
      <c r="H721" s="9"/>
      <c r="I721" s="9"/>
      <c r="J721" s="9"/>
      <c r="K721" s="9"/>
      <c r="M721">
        <v>290</v>
      </c>
      <c r="N721">
        <f t="shared" si="76"/>
        <v>35400</v>
      </c>
      <c r="O721" s="9">
        <f t="shared" si="77"/>
        <v>2195860.0174875525</v>
      </c>
    </row>
    <row r="722" spans="4:15">
      <c r="D722" s="9"/>
      <c r="E722">
        <v>5800</v>
      </c>
      <c r="F722">
        <f t="shared" si="74"/>
        <v>44900</v>
      </c>
      <c r="G722" s="9">
        <f t="shared" si="75"/>
        <v>36085805.861802295</v>
      </c>
      <c r="H722" s="9"/>
      <c r="I722" s="9"/>
      <c r="J722" s="9"/>
      <c r="K722" s="9"/>
      <c r="M722">
        <v>290</v>
      </c>
      <c r="N722">
        <f t="shared" si="76"/>
        <v>35450</v>
      </c>
      <c r="O722" s="9">
        <f t="shared" si="77"/>
        <v>2186148.9851791756</v>
      </c>
    </row>
    <row r="723" spans="4:15">
      <c r="D723" s="9"/>
      <c r="E723">
        <v>5800</v>
      </c>
      <c r="F723">
        <f t="shared" si="74"/>
        <v>44950</v>
      </c>
      <c r="G723" s="9">
        <f t="shared" si="75"/>
        <v>35926629.179592885</v>
      </c>
      <c r="H723" s="9"/>
      <c r="I723" s="9"/>
      <c r="J723" s="9"/>
      <c r="K723" s="9"/>
      <c r="M723">
        <v>290</v>
      </c>
      <c r="N723">
        <f t="shared" si="76"/>
        <v>35500</v>
      </c>
      <c r="O723" s="9">
        <f t="shared" si="77"/>
        <v>2176490.1354008974</v>
      </c>
    </row>
    <row r="724" spans="4:15">
      <c r="D724" s="9"/>
      <c r="E724">
        <v>5800</v>
      </c>
      <c r="F724">
        <f t="shared" si="74"/>
        <v>45000</v>
      </c>
      <c r="G724" s="9">
        <f t="shared" si="75"/>
        <v>35768329.183003172</v>
      </c>
      <c r="H724" s="9"/>
      <c r="I724" s="9"/>
      <c r="J724" s="9"/>
      <c r="K724" s="9"/>
      <c r="M724">
        <v>290</v>
      </c>
      <c r="N724">
        <f t="shared" si="76"/>
        <v>35550</v>
      </c>
      <c r="O724" s="9">
        <f t="shared" si="77"/>
        <v>2166883.1437522275</v>
      </c>
    </row>
    <row r="725" spans="4:15">
      <c r="D725" s="9"/>
      <c r="E725">
        <v>5800</v>
      </c>
      <c r="F725">
        <f t="shared" si="74"/>
        <v>45050</v>
      </c>
      <c r="G725" s="9">
        <f t="shared" si="75"/>
        <v>35610900.084394254</v>
      </c>
      <c r="H725" s="9"/>
      <c r="I725" s="9"/>
      <c r="J725" s="9"/>
      <c r="K725" s="9"/>
      <c r="M725">
        <v>290</v>
      </c>
      <c r="N725">
        <f t="shared" si="76"/>
        <v>35600</v>
      </c>
      <c r="O725" s="9">
        <f t="shared" si="77"/>
        <v>2157327.6880701366</v>
      </c>
    </row>
    <row r="726" spans="4:15">
      <c r="D726" s="9"/>
      <c r="E726">
        <v>5800</v>
      </c>
      <c r="F726">
        <f t="shared" si="74"/>
        <v>45100</v>
      </c>
      <c r="G726" s="9">
        <f t="shared" si="75"/>
        <v>35454336.140653402</v>
      </c>
      <c r="H726" s="9"/>
      <c r="I726" s="9"/>
      <c r="J726" s="9"/>
      <c r="K726" s="9"/>
      <c r="M726">
        <v>290</v>
      </c>
      <c r="N726">
        <f t="shared" si="76"/>
        <v>35650</v>
      </c>
      <c r="O726" s="9">
        <f t="shared" si="77"/>
        <v>2147823.4484127164</v>
      </c>
    </row>
    <row r="727" spans="4:15">
      <c r="D727" s="9"/>
      <c r="E727">
        <v>5800</v>
      </c>
      <c r="F727">
        <f t="shared" si="74"/>
        <v>45150</v>
      </c>
      <c r="G727" s="9">
        <f t="shared" si="75"/>
        <v>35298631.652803369</v>
      </c>
      <c r="H727" s="9"/>
      <c r="I727" s="9"/>
      <c r="J727" s="9"/>
      <c r="K727" s="9"/>
      <c r="M727">
        <v>290</v>
      </c>
      <c r="N727">
        <f t="shared" si="76"/>
        <v>35700</v>
      </c>
      <c r="O727" s="9">
        <f t="shared" si="77"/>
        <v>2138370.1070429455</v>
      </c>
    </row>
    <row r="728" spans="4:15">
      <c r="D728" s="9"/>
      <c r="E728">
        <v>5800</v>
      </c>
      <c r="F728">
        <f t="shared" si="74"/>
        <v>45200</v>
      </c>
      <c r="G728" s="9">
        <f t="shared" si="75"/>
        <v>35143780.965614818</v>
      </c>
      <c r="H728" s="9"/>
      <c r="I728" s="9"/>
      <c r="J728" s="9"/>
      <c r="K728" s="9"/>
      <c r="M728">
        <v>290</v>
      </c>
      <c r="N728">
        <f t="shared" si="76"/>
        <v>35750</v>
      </c>
      <c r="O728" s="9">
        <f t="shared" si="77"/>
        <v>2128967.3484125789</v>
      </c>
    </row>
    <row r="729" spans="4:15">
      <c r="D729" s="9"/>
      <c r="E729">
        <v>5800</v>
      </c>
      <c r="F729">
        <f t="shared" si="74"/>
        <v>45250</v>
      </c>
      <c r="G729" s="9">
        <f t="shared" si="75"/>
        <v>34989778.467223875</v>
      </c>
      <c r="H729" s="9"/>
      <c r="I729" s="9"/>
      <c r="J729" s="9"/>
      <c r="K729" s="9"/>
      <c r="M729">
        <v>290</v>
      </c>
      <c r="N729">
        <f t="shared" si="76"/>
        <v>35800</v>
      </c>
      <c r="O729" s="9">
        <f t="shared" si="77"/>
        <v>2119614.8591461466</v>
      </c>
    </row>
    <row r="730" spans="4:15">
      <c r="D730" s="9"/>
      <c r="E730">
        <v>5800</v>
      </c>
      <c r="F730">
        <f t="shared" si="74"/>
        <v>45300</v>
      </c>
      <c r="G730" s="9">
        <f t="shared" si="75"/>
        <v>34836618.588751085</v>
      </c>
      <c r="H730" s="9"/>
      <c r="I730" s="9"/>
      <c r="J730" s="9"/>
      <c r="K730" s="9"/>
      <c r="M730">
        <v>290</v>
      </c>
      <c r="N730">
        <f t="shared" si="76"/>
        <v>35850</v>
      </c>
      <c r="O730" s="9">
        <f t="shared" si="77"/>
        <v>2110312.3280250714</v>
      </c>
    </row>
    <row r="731" spans="4:15">
      <c r="D731" s="9"/>
      <c r="E731">
        <v>5800</v>
      </c>
      <c r="F731">
        <f t="shared" si="74"/>
        <v>45350</v>
      </c>
      <c r="G731" s="9">
        <f t="shared" si="75"/>
        <v>34684295.803927161</v>
      </c>
      <c r="H731" s="9"/>
      <c r="I731" s="9"/>
      <c r="J731" s="9"/>
      <c r="K731" s="9"/>
      <c r="M731">
        <v>290</v>
      </c>
      <c r="N731">
        <f t="shared" si="76"/>
        <v>35900</v>
      </c>
      <c r="O731" s="9">
        <f t="shared" si="77"/>
        <v>2101059.4459719043</v>
      </c>
    </row>
    <row r="732" spans="4:15">
      <c r="D732" s="9"/>
      <c r="E732">
        <v>5800</v>
      </c>
      <c r="F732">
        <f t="shared" si="74"/>
        <v>45400</v>
      </c>
      <c r="G732" s="9">
        <f t="shared" si="75"/>
        <v>34532804.628719337</v>
      </c>
      <c r="H732" s="9"/>
      <c r="I732" s="9"/>
      <c r="J732" s="9"/>
      <c r="K732" s="9"/>
      <c r="M732">
        <v>290</v>
      </c>
      <c r="N732">
        <f t="shared" si="76"/>
        <v>35950</v>
      </c>
      <c r="O732" s="9">
        <f t="shared" si="77"/>
        <v>2091855.9060346722</v>
      </c>
    </row>
    <row r="733" spans="4:15">
      <c r="D733" s="9"/>
      <c r="E733">
        <v>5800</v>
      </c>
      <c r="F733">
        <f t="shared" si="74"/>
        <v>45450</v>
      </c>
      <c r="G733" s="9">
        <f t="shared" si="75"/>
        <v>34382139.620963775</v>
      </c>
      <c r="H733" s="9"/>
      <c r="I733" s="9"/>
      <c r="J733" s="9"/>
      <c r="K733" s="9"/>
      <c r="M733">
        <v>290</v>
      </c>
      <c r="N733">
        <f t="shared" si="76"/>
        <v>36000</v>
      </c>
      <c r="O733" s="9">
        <f t="shared" si="77"/>
        <v>2082701.4033713362</v>
      </c>
    </row>
    <row r="734" spans="4:15">
      <c r="D734" s="9"/>
      <c r="E734">
        <v>5800</v>
      </c>
      <c r="F734">
        <f t="shared" si="74"/>
        <v>45500</v>
      </c>
      <c r="G734" s="9">
        <f t="shared" si="75"/>
        <v>34232295.380000494</v>
      </c>
      <c r="H734" s="9"/>
      <c r="I734" s="9"/>
      <c r="J734" s="9"/>
      <c r="K734" s="9"/>
      <c r="M734">
        <v>290</v>
      </c>
      <c r="N734">
        <f t="shared" si="76"/>
        <v>36050</v>
      </c>
      <c r="O734" s="9">
        <f t="shared" si="77"/>
        <v>2073595.6352343617</v>
      </c>
    </row>
    <row r="735" spans="4:15">
      <c r="D735" s="9"/>
      <c r="E735">
        <v>5800</v>
      </c>
      <c r="F735">
        <f t="shared" si="74"/>
        <v>45550</v>
      </c>
      <c r="G735" s="9">
        <f t="shared" si="75"/>
        <v>34083266.546311818</v>
      </c>
      <c r="H735" s="9"/>
      <c r="I735" s="9"/>
      <c r="J735" s="9"/>
      <c r="K735" s="9"/>
      <c r="M735">
        <v>290</v>
      </c>
      <c r="N735">
        <f t="shared" si="76"/>
        <v>36100</v>
      </c>
      <c r="O735" s="9">
        <f t="shared" si="77"/>
        <v>2064538.3009554113</v>
      </c>
    </row>
    <row r="736" spans="4:15">
      <c r="D736" s="9"/>
      <c r="E736">
        <v>5800</v>
      </c>
      <c r="F736">
        <f t="shared" si="74"/>
        <v>45600</v>
      </c>
      <c r="G736" s="9">
        <f t="shared" si="75"/>
        <v>33935047.801164307</v>
      </c>
      <c r="H736" s="9"/>
      <c r="I736" s="9"/>
      <c r="J736" s="9"/>
      <c r="K736" s="9"/>
      <c r="M736">
        <v>290</v>
      </c>
      <c r="N736">
        <f t="shared" si="76"/>
        <v>36150</v>
      </c>
      <c r="O736" s="9">
        <f t="shared" si="77"/>
        <v>2055529.1019301361</v>
      </c>
    </row>
    <row r="737" spans="4:15">
      <c r="D737" s="9"/>
      <c r="E737">
        <v>5800</v>
      </c>
      <c r="F737">
        <f t="shared" si="74"/>
        <v>45650</v>
      </c>
      <c r="G737" s="9">
        <f t="shared" si="75"/>
        <v>33787633.866255514</v>
      </c>
      <c r="H737" s="9"/>
      <c r="I737" s="9"/>
      <c r="J737" s="9"/>
      <c r="K737" s="9"/>
      <c r="M737">
        <v>290</v>
      </c>
      <c r="N737">
        <f t="shared" si="76"/>
        <v>36200</v>
      </c>
      <c r="O737" s="9">
        <f t="shared" si="77"/>
        <v>2046567.7416030853</v>
      </c>
    </row>
    <row r="738" spans="4:15">
      <c r="D738" s="9"/>
      <c r="E738">
        <v>5800</v>
      </c>
      <c r="F738">
        <f t="shared" si="74"/>
        <v>45700</v>
      </c>
      <c r="G738" s="9">
        <f t="shared" si="75"/>
        <v>33641019.503361903</v>
      </c>
      <c r="H738" s="9"/>
      <c r="I738" s="9"/>
      <c r="J738" s="9"/>
      <c r="K738" s="9"/>
      <c r="M738">
        <v>290</v>
      </c>
      <c r="N738">
        <f t="shared" si="76"/>
        <v>36250</v>
      </c>
      <c r="O738" s="9">
        <f t="shared" si="77"/>
        <v>2037653.925452718</v>
      </c>
    </row>
    <row r="739" spans="4:15">
      <c r="D739" s="9"/>
      <c r="E739">
        <v>5800</v>
      </c>
      <c r="F739">
        <f t="shared" si="74"/>
        <v>45750</v>
      </c>
      <c r="G739" s="9">
        <f t="shared" si="75"/>
        <v>33495199.513992168</v>
      </c>
      <c r="H739" s="9"/>
      <c r="I739" s="9"/>
      <c r="J739" s="9"/>
      <c r="K739" s="9"/>
      <c r="M739">
        <v>290</v>
      </c>
      <c r="N739">
        <f t="shared" si="76"/>
        <v>36300</v>
      </c>
      <c r="O739" s="9">
        <f t="shared" si="77"/>
        <v>2028787.3609765409</v>
      </c>
    </row>
    <row r="740" spans="4:15">
      <c r="D740" s="9"/>
      <c r="E740">
        <v>5800</v>
      </c>
      <c r="F740">
        <f t="shared" si="74"/>
        <v>45800</v>
      </c>
      <c r="G740" s="9">
        <f t="shared" si="75"/>
        <v>33350168.739043027</v>
      </c>
      <c r="H740" s="9"/>
      <c r="I740" s="9"/>
      <c r="J740" s="9"/>
      <c r="K740" s="9"/>
      <c r="M740">
        <v>290</v>
      </c>
      <c r="N740">
        <f t="shared" si="76"/>
        <v>36350</v>
      </c>
      <c r="O740" s="9">
        <f t="shared" si="77"/>
        <v>2019967.7576763346</v>
      </c>
    </row>
    <row r="741" spans="4:15">
      <c r="D741" s="9"/>
      <c r="E741">
        <v>5800</v>
      </c>
      <c r="F741">
        <f t="shared" si="74"/>
        <v>45850</v>
      </c>
      <c r="G741" s="9">
        <f t="shared" si="75"/>
        <v>33205922.058458265</v>
      </c>
      <c r="H741" s="9"/>
      <c r="I741" s="9"/>
      <c r="J741" s="9"/>
      <c r="K741" s="9"/>
      <c r="M741">
        <v>290</v>
      </c>
      <c r="N741">
        <f t="shared" si="76"/>
        <v>36400</v>
      </c>
      <c r="O741" s="9">
        <f t="shared" si="77"/>
        <v>2011194.8270435</v>
      </c>
    </row>
    <row r="742" spans="4:15">
      <c r="D742" s="9"/>
      <c r="E742">
        <v>5800</v>
      </c>
      <c r="F742">
        <f t="shared" si="74"/>
        <v>45900</v>
      </c>
      <c r="G742" s="9">
        <f t="shared" si="75"/>
        <v>33062454.390891887</v>
      </c>
      <c r="H742" s="9"/>
      <c r="I742" s="9"/>
      <c r="J742" s="9"/>
      <c r="K742" s="9"/>
      <c r="M742">
        <v>290</v>
      </c>
      <c r="N742">
        <f t="shared" si="76"/>
        <v>36450</v>
      </c>
      <c r="O742" s="9">
        <f t="shared" si="77"/>
        <v>2002468.2825445116</v>
      </c>
    </row>
    <row r="743" spans="4:15">
      <c r="D743" s="9"/>
      <c r="E743">
        <v>5800</v>
      </c>
      <c r="F743">
        <f t="shared" si="74"/>
        <v>45950</v>
      </c>
      <c r="G743" s="9">
        <f t="shared" si="75"/>
        <v>32919760.693373591</v>
      </c>
      <c r="H743" s="9"/>
      <c r="I743" s="9"/>
      <c r="J743" s="9"/>
      <c r="K743" s="9"/>
      <c r="M743">
        <v>290</v>
      </c>
      <c r="N743">
        <f t="shared" si="76"/>
        <v>36500</v>
      </c>
      <c r="O743" s="9">
        <f t="shared" si="77"/>
        <v>1993787.8396064716</v>
      </c>
    </row>
    <row r="744" spans="4:15">
      <c r="D744" s="9"/>
      <c r="E744">
        <v>5800</v>
      </c>
      <c r="F744">
        <f t="shared" si="74"/>
        <v>46000</v>
      </c>
      <c r="G744" s="9">
        <f t="shared" si="75"/>
        <v>32777835.960977811</v>
      </c>
      <c r="H744" s="9"/>
      <c r="I744" s="9"/>
      <c r="J744" s="9"/>
      <c r="K744" s="9"/>
      <c r="M744">
        <v>290</v>
      </c>
      <c r="N744">
        <f t="shared" si="76"/>
        <v>36550</v>
      </c>
      <c r="O744" s="9">
        <f t="shared" si="77"/>
        <v>1985153.2156027744</v>
      </c>
    </row>
    <row r="745" spans="4:15">
      <c r="D745" s="9"/>
      <c r="E745">
        <v>5800</v>
      </c>
      <c r="F745">
        <f t="shared" si="74"/>
        <v>46050</v>
      </c>
      <c r="G745" s="9">
        <f t="shared" si="75"/>
        <v>32636675.226496585</v>
      </c>
      <c r="H745" s="9"/>
      <c r="I745" s="9"/>
      <c r="J745" s="9"/>
      <c r="K745" s="9"/>
      <c r="M745">
        <v>290</v>
      </c>
      <c r="N745">
        <f t="shared" si="76"/>
        <v>36600</v>
      </c>
      <c r="O745" s="9">
        <f t="shared" si="77"/>
        <v>1976564.1298388776</v>
      </c>
    </row>
    <row r="746" spans="4:15">
      <c r="D746" s="9"/>
      <c r="E746">
        <v>5800</v>
      </c>
      <c r="F746">
        <f t="shared" si="74"/>
        <v>46100</v>
      </c>
      <c r="G746" s="9">
        <f t="shared" si="75"/>
        <v>32496273.560114685</v>
      </c>
      <c r="H746" s="9"/>
      <c r="I746" s="9"/>
      <c r="J746" s="9"/>
      <c r="K746" s="9"/>
      <c r="M746">
        <v>290</v>
      </c>
      <c r="N746">
        <f t="shared" si="76"/>
        <v>36650</v>
      </c>
      <c r="O746" s="9">
        <f t="shared" si="77"/>
        <v>1968020.3035381725</v>
      </c>
    </row>
    <row r="747" spans="4:15">
      <c r="D747" s="9"/>
      <c r="E747">
        <v>5800</v>
      </c>
      <c r="F747">
        <f t="shared" si="74"/>
        <v>46150</v>
      </c>
      <c r="G747" s="9">
        <f t="shared" si="75"/>
        <v>32356626.069087993</v>
      </c>
      <c r="H747" s="9"/>
      <c r="I747" s="9"/>
      <c r="J747" s="9"/>
      <c r="K747" s="9"/>
      <c r="M747">
        <v>290</v>
      </c>
      <c r="N747">
        <f t="shared" si="76"/>
        <v>36700</v>
      </c>
      <c r="O747" s="9">
        <f t="shared" si="77"/>
        <v>1959521.4598279656</v>
      </c>
    </row>
    <row r="748" spans="4:15">
      <c r="D748" s="9"/>
      <c r="E748">
        <v>5800</v>
      </c>
      <c r="F748">
        <f t="shared" si="74"/>
        <v>46200</v>
      </c>
      <c r="G748" s="9">
        <f t="shared" si="75"/>
        <v>32217727.897426099</v>
      </c>
      <c r="H748" s="9"/>
      <c r="I748" s="9"/>
      <c r="J748" s="9"/>
      <c r="K748" s="9"/>
      <c r="M748">
        <v>290</v>
      </c>
      <c r="N748">
        <f t="shared" si="76"/>
        <v>36750</v>
      </c>
      <c r="O748" s="9">
        <f t="shared" si="77"/>
        <v>1951067.3237255551</v>
      </c>
    </row>
    <row r="749" spans="4:15">
      <c r="D749" s="9"/>
      <c r="E749">
        <v>5800</v>
      </c>
      <c r="F749">
        <f t="shared" si="74"/>
        <v>46250</v>
      </c>
      <c r="G749" s="9">
        <f t="shared" si="75"/>
        <v>32079574.225576315</v>
      </c>
      <c r="H749" s="9"/>
      <c r="I749" s="9"/>
      <c r="J749" s="9"/>
      <c r="K749" s="9"/>
      <c r="M749">
        <v>290</v>
      </c>
      <c r="N749">
        <f t="shared" si="76"/>
        <v>36800</v>
      </c>
      <c r="O749" s="9">
        <f t="shared" si="77"/>
        <v>1942657.6221244175</v>
      </c>
    </row>
    <row r="750" spans="4:15">
      <c r="D750" s="9"/>
      <c r="E750">
        <v>5800</v>
      </c>
      <c r="F750">
        <f t="shared" si="74"/>
        <v>46300</v>
      </c>
      <c r="G750" s="9">
        <f t="shared" si="75"/>
        <v>31942160.270111695</v>
      </c>
      <c r="H750" s="9"/>
      <c r="I750" s="9"/>
      <c r="J750" s="9"/>
      <c r="K750" s="9"/>
      <c r="M750">
        <v>290</v>
      </c>
      <c r="N750">
        <f t="shared" si="76"/>
        <v>36850</v>
      </c>
      <c r="O750" s="9">
        <f t="shared" si="77"/>
        <v>1934292.083780491</v>
      </c>
    </row>
    <row r="751" spans="4:15">
      <c r="D751" s="9"/>
      <c r="E751">
        <v>5800</v>
      </c>
      <c r="F751">
        <f t="shared" si="74"/>
        <v>46350</v>
      </c>
      <c r="G751" s="9">
        <f t="shared" si="75"/>
        <v>31805481.283422563</v>
      </c>
      <c r="H751" s="9"/>
      <c r="I751" s="9"/>
      <c r="J751" s="9"/>
      <c r="K751" s="9"/>
      <c r="M751">
        <v>290</v>
      </c>
      <c r="N751">
        <f t="shared" si="76"/>
        <v>36900</v>
      </c>
      <c r="O751" s="9">
        <f t="shared" si="77"/>
        <v>1925970.4392985655</v>
      </c>
    </row>
    <row r="752" spans="4:15">
      <c r="D752" s="9"/>
      <c r="E752">
        <v>5800</v>
      </c>
      <c r="F752">
        <f t="shared" si="74"/>
        <v>46400</v>
      </c>
      <c r="G752" s="9">
        <f t="shared" si="75"/>
        <v>31669532.553409245</v>
      </c>
      <c r="H752" s="9"/>
      <c r="I752" s="9"/>
      <c r="J752" s="9"/>
      <c r="K752" s="9"/>
      <c r="M752">
        <v>290</v>
      </c>
      <c r="N752">
        <f t="shared" si="76"/>
        <v>36950</v>
      </c>
      <c r="O752" s="9">
        <f t="shared" si="77"/>
        <v>1917692.4211187658</v>
      </c>
    </row>
    <row r="753" spans="4:15">
      <c r="D753" s="9"/>
      <c r="E753">
        <v>5800</v>
      </c>
      <c r="F753">
        <f t="shared" si="74"/>
        <v>46450</v>
      </c>
      <c r="G753" s="9">
        <f t="shared" si="75"/>
        <v>31534309.403179679</v>
      </c>
      <c r="H753" s="9"/>
      <c r="I753" s="9"/>
      <c r="J753" s="9"/>
      <c r="K753" s="9"/>
      <c r="M753">
        <v>290</v>
      </c>
      <c r="N753">
        <f t="shared" si="76"/>
        <v>37000</v>
      </c>
      <c r="O753" s="9">
        <f t="shared" si="77"/>
        <v>1909457.7635031433</v>
      </c>
    </row>
    <row r="754" spans="4:15">
      <c r="D754" s="9"/>
      <c r="E754">
        <v>5800</v>
      </c>
      <c r="F754">
        <f t="shared" si="74"/>
        <v>46500</v>
      </c>
      <c r="G754" s="9">
        <f t="shared" si="75"/>
        <v>31399807.19074906</v>
      </c>
      <c r="H754" s="9"/>
      <c r="I754" s="9"/>
      <c r="J754" s="9"/>
      <c r="K754" s="9"/>
      <c r="M754">
        <v>290</v>
      </c>
      <c r="N754">
        <f t="shared" si="76"/>
        <v>37050</v>
      </c>
      <c r="O754" s="9">
        <f t="shared" si="77"/>
        <v>1901266.2025223586</v>
      </c>
    </row>
    <row r="755" spans="4:15">
      <c r="D755" s="9"/>
      <c r="E755">
        <v>5800</v>
      </c>
      <c r="F755">
        <f t="shared" si="74"/>
        <v>46550</v>
      </c>
      <c r="G755" s="9">
        <f t="shared" si="75"/>
        <v>31266021.308741789</v>
      </c>
      <c r="H755" s="9"/>
      <c r="I755" s="9"/>
      <c r="J755" s="9"/>
      <c r="K755" s="9"/>
      <c r="M755">
        <v>290</v>
      </c>
      <c r="N755">
        <f t="shared" si="76"/>
        <v>37100</v>
      </c>
      <c r="O755" s="9">
        <f t="shared" si="77"/>
        <v>1893117.4760424728</v>
      </c>
    </row>
    <row r="756" spans="4:15">
      <c r="D756" s="9"/>
      <c r="E756">
        <v>5800</v>
      </c>
      <c r="F756">
        <f t="shared" si="74"/>
        <v>46600</v>
      </c>
      <c r="G756" s="9">
        <f t="shared" si="75"/>
        <v>31132947.18409773</v>
      </c>
      <c r="H756" s="9"/>
      <c r="I756" s="9"/>
      <c r="J756" s="9"/>
      <c r="K756" s="9"/>
      <c r="M756">
        <v>290</v>
      </c>
      <c r="N756">
        <f t="shared" si="76"/>
        <v>37150</v>
      </c>
      <c r="O756" s="9">
        <f t="shared" si="77"/>
        <v>1885011.3237118227</v>
      </c>
    </row>
    <row r="757" spans="4:15">
      <c r="D757" s="9"/>
      <c r="E757">
        <v>5800</v>
      </c>
      <c r="F757">
        <f t="shared" si="74"/>
        <v>46650</v>
      </c>
      <c r="G757" s="9">
        <f t="shared" si="75"/>
        <v>31000580.277779628</v>
      </c>
      <c r="H757" s="9"/>
      <c r="I757" s="9"/>
      <c r="J757" s="9"/>
      <c r="K757" s="9"/>
      <c r="M757">
        <v>290</v>
      </c>
      <c r="N757">
        <f t="shared" si="76"/>
        <v>37200</v>
      </c>
      <c r="O757" s="9">
        <f t="shared" si="77"/>
        <v>1876947.4869480105</v>
      </c>
    </row>
    <row r="758" spans="4:15">
      <c r="D758" s="9"/>
      <c r="E758">
        <v>5800</v>
      </c>
      <c r="F758">
        <f t="shared" si="74"/>
        <v>46700</v>
      </c>
      <c r="G758" s="9">
        <f t="shared" si="75"/>
        <v>30868916.084484857</v>
      </c>
      <c r="H758" s="9"/>
      <c r="I758" s="9"/>
      <c r="J758" s="9"/>
      <c r="K758" s="9"/>
      <c r="M758">
        <v>290</v>
      </c>
      <c r="N758">
        <f t="shared" si="76"/>
        <v>37250</v>
      </c>
      <c r="O758" s="9">
        <f t="shared" si="77"/>
        <v>1868925.7089249743</v>
      </c>
    </row>
    <row r="759" spans="4:15">
      <c r="D759" s="9"/>
      <c r="E759">
        <v>5800</v>
      </c>
      <c r="F759">
        <f t="shared" si="74"/>
        <v>46750</v>
      </c>
      <c r="G759" s="9">
        <f t="shared" si="75"/>
        <v>30737950.132358503</v>
      </c>
      <c r="H759" s="9"/>
      <c r="I759" s="9"/>
      <c r="J759" s="9"/>
      <c r="K759" s="9"/>
      <c r="M759">
        <v>290</v>
      </c>
      <c r="N759">
        <f t="shared" si="76"/>
        <v>37300</v>
      </c>
      <c r="O759" s="9">
        <f t="shared" si="77"/>
        <v>1860945.7345601674</v>
      </c>
    </row>
    <row r="760" spans="4:15">
      <c r="D760" s="9"/>
      <c r="E760">
        <v>5800</v>
      </c>
      <c r="F760">
        <f t="shared" si="74"/>
        <v>46800</v>
      </c>
      <c r="G760" s="9">
        <f t="shared" si="75"/>
        <v>30607677.982710671</v>
      </c>
      <c r="H760" s="9"/>
      <c r="I760" s="9"/>
      <c r="J760" s="9"/>
      <c r="K760" s="9"/>
      <c r="M760">
        <v>290</v>
      </c>
      <c r="N760">
        <f t="shared" si="76"/>
        <v>37350</v>
      </c>
      <c r="O760" s="9">
        <f t="shared" si="77"/>
        <v>1853007.3105018237</v>
      </c>
    </row>
    <row r="761" spans="4:15">
      <c r="D761" s="9"/>
      <c r="E761">
        <v>5800</v>
      </c>
      <c r="F761">
        <f t="shared" si="74"/>
        <v>46850</v>
      </c>
      <c r="G761" s="9">
        <f t="shared" si="75"/>
        <v>30478095.229734812</v>
      </c>
      <c r="H761" s="9"/>
      <c r="I761" s="9"/>
      <c r="J761" s="9"/>
      <c r="K761" s="9"/>
      <c r="M761">
        <v>290</v>
      </c>
      <c r="N761">
        <f t="shared" si="76"/>
        <v>37400</v>
      </c>
      <c r="O761" s="9">
        <f t="shared" si="77"/>
        <v>1845110.1851163206</v>
      </c>
    </row>
    <row r="762" spans="4:15">
      <c r="D762" s="9"/>
      <c r="E762">
        <v>5800</v>
      </c>
      <c r="F762">
        <f t="shared" ref="F762:F825" si="78">+F761+50</f>
        <v>46900</v>
      </c>
      <c r="G762" s="9">
        <f t="shared" ref="G762:G825" si="79">(2*3.14*6.626*9/(F762^5)*10^27)/(EXP((6.626*3)/(1.38*E762*F762)*10^6)-1)</f>
        <v>30349197.500230484</v>
      </c>
      <c r="H762" s="9"/>
      <c r="I762" s="9"/>
      <c r="J762" s="9"/>
      <c r="K762" s="9"/>
      <c r="M762">
        <v>290</v>
      </c>
      <c r="N762">
        <f t="shared" ref="N762:N825" si="80">+N761+50</f>
        <v>37450</v>
      </c>
      <c r="O762" s="9">
        <f t="shared" ref="O762:O825" si="81">(2*3.14*6.626*9/(N762^5)*10^27)/(EXP((6.626*3)/(1.38*M762*N762)*10^6)-1)</f>
        <v>1837254.1084756413</v>
      </c>
    </row>
    <row r="763" spans="4:15">
      <c r="D763" s="9"/>
      <c r="E763">
        <v>5800</v>
      </c>
      <c r="F763">
        <f t="shared" si="78"/>
        <v>46950</v>
      </c>
      <c r="G763" s="9">
        <f t="shared" si="79"/>
        <v>30220980.453326937</v>
      </c>
      <c r="H763" s="9"/>
      <c r="I763" s="9"/>
      <c r="J763" s="9"/>
      <c r="K763" s="9"/>
      <c r="M763">
        <v>290</v>
      </c>
      <c r="N763">
        <f t="shared" si="80"/>
        <v>37500</v>
      </c>
      <c r="O763" s="9">
        <f t="shared" si="81"/>
        <v>1829438.8323449239</v>
      </c>
    </row>
    <row r="764" spans="4:15">
      <c r="D764" s="9"/>
      <c r="E764">
        <v>5800</v>
      </c>
      <c r="F764">
        <f t="shared" si="78"/>
        <v>47000</v>
      </c>
      <c r="G764" s="9">
        <f t="shared" si="79"/>
        <v>30093439.780211121</v>
      </c>
      <c r="H764" s="9"/>
      <c r="I764" s="9"/>
      <c r="J764" s="9"/>
      <c r="K764" s="9"/>
      <c r="M764">
        <v>290</v>
      </c>
      <c r="N764">
        <f t="shared" si="80"/>
        <v>37550</v>
      </c>
      <c r="O764" s="9">
        <f t="shared" si="81"/>
        <v>1821664.1101701045</v>
      </c>
    </row>
    <row r="765" spans="4:15">
      <c r="D765" s="9"/>
      <c r="E765">
        <v>5800</v>
      </c>
      <c r="F765">
        <f t="shared" si="78"/>
        <v>47050</v>
      </c>
      <c r="G765" s="9">
        <f t="shared" si="79"/>
        <v>29966571.203856897</v>
      </c>
      <c r="H765" s="9"/>
      <c r="I765" s="9"/>
      <c r="J765" s="9"/>
      <c r="K765" s="9"/>
      <c r="M765">
        <v>290</v>
      </c>
      <c r="N765">
        <f t="shared" si="80"/>
        <v>37600</v>
      </c>
      <c r="O765" s="9">
        <f t="shared" si="81"/>
        <v>1813929.6970656549</v>
      </c>
    </row>
    <row r="766" spans="4:15">
      <c r="D766" s="9"/>
      <c r="E766">
        <v>5800</v>
      </c>
      <c r="F766">
        <f t="shared" si="78"/>
        <v>47100</v>
      </c>
      <c r="G766" s="9">
        <f t="shared" si="79"/>
        <v>29840370.478757512</v>
      </c>
      <c r="H766" s="9"/>
      <c r="I766" s="9"/>
      <c r="J766" s="9"/>
      <c r="K766" s="9"/>
      <c r="M766">
        <v>290</v>
      </c>
      <c r="N766">
        <f t="shared" si="80"/>
        <v>37650</v>
      </c>
      <c r="O766" s="9">
        <f t="shared" si="81"/>
        <v>1806235.3498024098</v>
      </c>
    </row>
    <row r="767" spans="4:15">
      <c r="D767" s="9"/>
      <c r="E767">
        <v>5800</v>
      </c>
      <c r="F767">
        <f t="shared" si="78"/>
        <v>47150</v>
      </c>
      <c r="G767" s="9">
        <f t="shared" si="79"/>
        <v>29714833.390660476</v>
      </c>
      <c r="H767" s="9"/>
      <c r="I767" s="9"/>
      <c r="J767" s="9"/>
      <c r="K767" s="9"/>
      <c r="M767">
        <v>290</v>
      </c>
      <c r="N767">
        <f t="shared" si="80"/>
        <v>37700</v>
      </c>
      <c r="O767" s="9">
        <f t="shared" si="81"/>
        <v>1798580.8267954914</v>
      </c>
    </row>
    <row r="768" spans="4:15">
      <c r="D768" s="9"/>
      <c r="E768">
        <v>5800</v>
      </c>
      <c r="F768">
        <f t="shared" si="78"/>
        <v>47200</v>
      </c>
      <c r="G768" s="9">
        <f t="shared" si="79"/>
        <v>29589955.756304573</v>
      </c>
      <c r="H768" s="9"/>
      <c r="I768" s="9"/>
      <c r="J768" s="9"/>
      <c r="K768" s="9"/>
      <c r="M768">
        <v>290</v>
      </c>
      <c r="N768">
        <f t="shared" si="80"/>
        <v>37750</v>
      </c>
      <c r="O768" s="9">
        <f t="shared" si="81"/>
        <v>1790965.8880923097</v>
      </c>
    </row>
    <row r="769" spans="4:15">
      <c r="D769" s="9"/>
      <c r="E769">
        <v>5800</v>
      </c>
      <c r="F769">
        <f t="shared" si="78"/>
        <v>47250</v>
      </c>
      <c r="G769" s="9">
        <f t="shared" si="79"/>
        <v>29465733.423159901</v>
      </c>
      <c r="H769" s="9"/>
      <c r="I769" s="9"/>
      <c r="J769" s="9"/>
      <c r="K769" s="9"/>
      <c r="M769">
        <v>290</v>
      </c>
      <c r="N769">
        <f t="shared" si="80"/>
        <v>37800</v>
      </c>
      <c r="O769" s="9">
        <f t="shared" si="81"/>
        <v>1783390.2953606662</v>
      </c>
    </row>
    <row r="770" spans="4:15">
      <c r="D770" s="9"/>
      <c r="E770">
        <v>5800</v>
      </c>
      <c r="F770">
        <f t="shared" si="78"/>
        <v>47300</v>
      </c>
      <c r="G770" s="9">
        <f t="shared" si="79"/>
        <v>29342162.269170459</v>
      </c>
      <c r="H770" s="9"/>
      <c r="I770" s="9"/>
      <c r="J770" s="9"/>
      <c r="K770" s="9"/>
      <c r="M770">
        <v>290</v>
      </c>
      <c r="N770">
        <f t="shared" si="80"/>
        <v>37850</v>
      </c>
      <c r="O770" s="9">
        <f t="shared" si="81"/>
        <v>1775853.8118769431</v>
      </c>
    </row>
    <row r="771" spans="4:15">
      <c r="D771" s="9"/>
      <c r="E771">
        <v>5800</v>
      </c>
      <c r="F771">
        <f t="shared" si="78"/>
        <v>47350</v>
      </c>
      <c r="G771" s="9">
        <f t="shared" si="79"/>
        <v>29219238.202498209</v>
      </c>
      <c r="H771" s="9"/>
      <c r="I771" s="9"/>
      <c r="J771" s="9"/>
      <c r="K771" s="9"/>
      <c r="M771">
        <v>290</v>
      </c>
      <c r="N771">
        <f t="shared" si="80"/>
        <v>37900</v>
      </c>
      <c r="O771" s="9">
        <f t="shared" si="81"/>
        <v>1768356.2025143809</v>
      </c>
    </row>
    <row r="772" spans="4:15">
      <c r="D772" s="9"/>
      <c r="E772">
        <v>5800</v>
      </c>
      <c r="F772">
        <f t="shared" si="78"/>
        <v>47400</v>
      </c>
      <c r="G772" s="9">
        <f t="shared" si="79"/>
        <v>29096957.161270462</v>
      </c>
      <c r="H772" s="9"/>
      <c r="I772" s="9"/>
      <c r="J772" s="9"/>
      <c r="K772" s="9"/>
      <c r="M772">
        <v>290</v>
      </c>
      <c r="N772">
        <f t="shared" si="80"/>
        <v>37950</v>
      </c>
      <c r="O772" s="9">
        <f t="shared" si="81"/>
        <v>1760897.2337314363</v>
      </c>
    </row>
    <row r="773" spans="4:15">
      <c r="D773" s="9"/>
      <c r="E773">
        <v>5800</v>
      </c>
      <c r="F773">
        <f t="shared" si="78"/>
        <v>47450</v>
      </c>
      <c r="G773" s="9">
        <f t="shared" si="79"/>
        <v>28975315.113329474</v>
      </c>
      <c r="H773" s="9"/>
      <c r="I773" s="9"/>
      <c r="J773" s="9"/>
      <c r="K773" s="9"/>
      <c r="M773">
        <v>290</v>
      </c>
      <c r="N773">
        <f t="shared" si="80"/>
        <v>38000</v>
      </c>
      <c r="O773" s="9">
        <f t="shared" si="81"/>
        <v>1753476.6735602415</v>
      </c>
    </row>
    <row r="774" spans="4:15">
      <c r="D774" s="9"/>
      <c r="E774">
        <v>5800</v>
      </c>
      <c r="F774">
        <f t="shared" si="78"/>
        <v>47500</v>
      </c>
      <c r="G774" s="9">
        <f t="shared" si="79"/>
        <v>28854308.055984296</v>
      </c>
      <c r="H774" s="9"/>
      <c r="I774" s="9"/>
      <c r="J774" s="9"/>
      <c r="K774" s="9"/>
      <c r="M774">
        <v>290</v>
      </c>
      <c r="N774">
        <f t="shared" si="80"/>
        <v>38050</v>
      </c>
      <c r="O774" s="9">
        <f t="shared" si="81"/>
        <v>1746094.2915951391</v>
      </c>
    </row>
    <row r="775" spans="4:15">
      <c r="D775" s="9"/>
      <c r="E775">
        <v>5800</v>
      </c>
      <c r="F775">
        <f t="shared" si="78"/>
        <v>47550</v>
      </c>
      <c r="G775" s="9">
        <f t="shared" si="79"/>
        <v>28733932.015764397</v>
      </c>
      <c r="H775" s="9"/>
      <c r="I775" s="9"/>
      <c r="J775" s="9"/>
      <c r="K775" s="9"/>
      <c r="M775">
        <v>290</v>
      </c>
      <c r="N775">
        <f t="shared" si="80"/>
        <v>38100</v>
      </c>
      <c r="O775" s="9">
        <f t="shared" si="81"/>
        <v>1738749.8589813046</v>
      </c>
    </row>
    <row r="776" spans="4:15">
      <c r="D776" s="9"/>
      <c r="E776">
        <v>5800</v>
      </c>
      <c r="F776">
        <f t="shared" si="78"/>
        <v>47600</v>
      </c>
      <c r="G776" s="9">
        <f t="shared" si="79"/>
        <v>28614183.048176803</v>
      </c>
      <c r="H776" s="9"/>
      <c r="I776" s="9"/>
      <c r="J776" s="9"/>
      <c r="K776" s="9"/>
      <c r="M776">
        <v>290</v>
      </c>
      <c r="N776">
        <f t="shared" si="80"/>
        <v>38150</v>
      </c>
      <c r="O776" s="9">
        <f t="shared" si="81"/>
        <v>1731443.1484034599</v>
      </c>
    </row>
    <row r="777" spans="4:15">
      <c r="D777" s="9"/>
      <c r="E777">
        <v>5800</v>
      </c>
      <c r="F777">
        <f t="shared" si="78"/>
        <v>47650</v>
      </c>
      <c r="G777" s="9">
        <f t="shared" si="79"/>
        <v>28495057.237464752</v>
      </c>
      <c r="H777" s="9"/>
      <c r="I777" s="9"/>
      <c r="J777" s="9"/>
      <c r="K777" s="9"/>
      <c r="M777">
        <v>290</v>
      </c>
      <c r="N777">
        <f t="shared" si="80"/>
        <v>38200</v>
      </c>
      <c r="O777" s="9">
        <f t="shared" si="81"/>
        <v>1724173.934074667</v>
      </c>
    </row>
    <row r="778" spans="4:15">
      <c r="D778" s="9"/>
      <c r="E778">
        <v>5800</v>
      </c>
      <c r="F778">
        <f t="shared" si="78"/>
        <v>47700</v>
      </c>
      <c r="G778" s="9">
        <f t="shared" si="79"/>
        <v>28376550.696368214</v>
      </c>
      <c r="H778" s="9"/>
      <c r="I778" s="9"/>
      <c r="J778" s="9"/>
      <c r="K778" s="9"/>
      <c r="M778">
        <v>290</v>
      </c>
      <c r="N778">
        <f t="shared" si="80"/>
        <v>38250</v>
      </c>
      <c r="O778" s="9">
        <f t="shared" si="81"/>
        <v>1716941.9917252033</v>
      </c>
    </row>
    <row r="779" spans="4:15">
      <c r="D779" s="9"/>
      <c r="E779">
        <v>5800</v>
      </c>
      <c r="F779">
        <f t="shared" si="78"/>
        <v>47750</v>
      </c>
      <c r="G779" s="9">
        <f t="shared" si="79"/>
        <v>28258659.565887485</v>
      </c>
      <c r="H779" s="9"/>
      <c r="I779" s="9"/>
      <c r="J779" s="9"/>
      <c r="K779" s="9"/>
      <c r="M779">
        <v>290</v>
      </c>
      <c r="N779">
        <f t="shared" si="80"/>
        <v>38300</v>
      </c>
      <c r="O779" s="9">
        <f t="shared" si="81"/>
        <v>1709747.0985915272</v>
      </c>
    </row>
    <row r="780" spans="4:15">
      <c r="D780" s="9"/>
      <c r="E780">
        <v>5800</v>
      </c>
      <c r="F780">
        <f t="shared" si="78"/>
        <v>47800</v>
      </c>
      <c r="G780" s="9">
        <f t="shared" si="79"/>
        <v>28141380.015048791</v>
      </c>
      <c r="H780" s="9"/>
      <c r="I780" s="9"/>
      <c r="J780" s="9"/>
      <c r="K780" s="9"/>
      <c r="M780">
        <v>290</v>
      </c>
      <c r="N780">
        <f t="shared" si="80"/>
        <v>38350</v>
      </c>
      <c r="O780" s="9">
        <f t="shared" si="81"/>
        <v>1702589.0334053228</v>
      </c>
    </row>
    <row r="781" spans="4:15">
      <c r="D781" s="9"/>
      <c r="E781">
        <v>5800</v>
      </c>
      <c r="F781">
        <f t="shared" si="78"/>
        <v>47850</v>
      </c>
      <c r="G781" s="9">
        <f t="shared" si="79"/>
        <v>28024708.240671307</v>
      </c>
      <c r="H781" s="9"/>
      <c r="I781" s="9"/>
      <c r="J781" s="9"/>
      <c r="K781" s="9"/>
      <c r="M781">
        <v>290</v>
      </c>
      <c r="N781">
        <f t="shared" si="80"/>
        <v>38400</v>
      </c>
      <c r="O781" s="9">
        <f t="shared" si="81"/>
        <v>1695467.5763826293</v>
      </c>
    </row>
    <row r="782" spans="4:15">
      <c r="D782" s="9"/>
      <c r="E782">
        <v>5800</v>
      </c>
      <c r="F782">
        <f t="shared" si="78"/>
        <v>47900</v>
      </c>
      <c r="G782" s="9">
        <f t="shared" si="79"/>
        <v>27908640.467137739</v>
      </c>
      <c r="H782" s="9"/>
      <c r="I782" s="9"/>
      <c r="J782" s="9"/>
      <c r="K782" s="9"/>
      <c r="M782">
        <v>290</v>
      </c>
      <c r="N782">
        <f t="shared" si="80"/>
        <v>38450</v>
      </c>
      <c r="O782" s="9">
        <f t="shared" si="81"/>
        <v>1688382.5092130443</v>
      </c>
    </row>
    <row r="783" spans="4:15">
      <c r="D783" s="9"/>
      <c r="E783">
        <v>5800</v>
      </c>
      <c r="F783">
        <f t="shared" si="78"/>
        <v>47950</v>
      </c>
      <c r="G783" s="9">
        <f t="shared" si="79"/>
        <v>27793172.946165826</v>
      </c>
      <c r="H783" s="9"/>
      <c r="I783" s="9"/>
      <c r="J783" s="9"/>
      <c r="K783" s="9"/>
      <c r="M783">
        <v>290</v>
      </c>
      <c r="N783">
        <f t="shared" si="80"/>
        <v>38500</v>
      </c>
      <c r="O783" s="9">
        <f t="shared" si="81"/>
        <v>1681333.6150490227</v>
      </c>
    </row>
    <row r="784" spans="4:15">
      <c r="D784" s="9"/>
      <c r="E784">
        <v>5800</v>
      </c>
      <c r="F784">
        <f t="shared" si="78"/>
        <v>48000</v>
      </c>
      <c r="G784" s="9">
        <f t="shared" si="79"/>
        <v>27678301.956582356</v>
      </c>
      <c r="H784" s="9"/>
      <c r="I784" s="9"/>
      <c r="J784" s="9"/>
      <c r="K784" s="9"/>
      <c r="M784">
        <v>290</v>
      </c>
      <c r="N784">
        <f t="shared" si="80"/>
        <v>38550</v>
      </c>
      <c r="O784" s="9">
        <f t="shared" si="81"/>
        <v>1674320.6784952423</v>
      </c>
    </row>
    <row r="785" spans="4:15">
      <c r="D785" s="9"/>
      <c r="E785">
        <v>5800</v>
      </c>
      <c r="F785">
        <f t="shared" si="78"/>
        <v>48050</v>
      </c>
      <c r="G785" s="9">
        <f t="shared" si="79"/>
        <v>27564023.804099336</v>
      </c>
      <c r="H785" s="9"/>
      <c r="I785" s="9"/>
      <c r="J785" s="9"/>
      <c r="K785" s="9"/>
      <c r="M785">
        <v>290</v>
      </c>
      <c r="N785">
        <f t="shared" si="80"/>
        <v>38600</v>
      </c>
      <c r="O785" s="9">
        <f t="shared" si="81"/>
        <v>1667343.485598057</v>
      </c>
    </row>
    <row r="786" spans="4:15">
      <c r="D786" s="9"/>
      <c r="E786">
        <v>5800</v>
      </c>
      <c r="F786">
        <f t="shared" si="78"/>
        <v>48100</v>
      </c>
      <c r="G786" s="9">
        <f t="shared" si="79"/>
        <v>27450334.821092673</v>
      </c>
      <c r="H786" s="9"/>
      <c r="I786" s="9"/>
      <c r="J786" s="9"/>
      <c r="K786" s="9"/>
      <c r="M786">
        <v>290</v>
      </c>
      <c r="N786">
        <f t="shared" si="80"/>
        <v>38650</v>
      </c>
      <c r="O786" s="9">
        <f t="shared" si="81"/>
        <v>1660401.8238350304</v>
      </c>
    </row>
    <row r="787" spans="4:15">
      <c r="D787" s="9"/>
      <c r="E787">
        <v>5800</v>
      </c>
      <c r="F787">
        <f t="shared" si="78"/>
        <v>48150</v>
      </c>
      <c r="G787" s="9">
        <f t="shared" si="79"/>
        <v>27337231.366381805</v>
      </c>
      <c r="H787" s="9"/>
      <c r="I787" s="9"/>
      <c r="J787" s="9"/>
      <c r="K787" s="9"/>
      <c r="M787">
        <v>290</v>
      </c>
      <c r="N787">
        <f t="shared" si="80"/>
        <v>38700</v>
      </c>
      <c r="O787" s="9">
        <f t="shared" si="81"/>
        <v>1653495.4821045401</v>
      </c>
    </row>
    <row r="788" spans="4:15">
      <c r="D788" s="9"/>
      <c r="E788">
        <v>5800</v>
      </c>
      <c r="F788">
        <f t="shared" si="78"/>
        <v>48200</v>
      </c>
      <c r="G788" s="9">
        <f t="shared" si="79"/>
        <v>27224709.825012509</v>
      </c>
      <c r="H788" s="9"/>
      <c r="I788" s="9"/>
      <c r="J788" s="9"/>
      <c r="K788" s="9"/>
      <c r="M788">
        <v>290</v>
      </c>
      <c r="N788">
        <f t="shared" si="80"/>
        <v>38750</v>
      </c>
      <c r="O788" s="9">
        <f t="shared" si="81"/>
        <v>1646624.2507154716</v>
      </c>
    </row>
    <row r="789" spans="4:15">
      <c r="D789" s="9"/>
      <c r="E789">
        <v>5800</v>
      </c>
      <c r="F789">
        <f t="shared" si="78"/>
        <v>48250</v>
      </c>
      <c r="G789" s="9">
        <f t="shared" si="79"/>
        <v>27112766.608041052</v>
      </c>
      <c r="H789" s="9"/>
      <c r="I789" s="9"/>
      <c r="J789" s="9"/>
      <c r="K789" s="9"/>
      <c r="M789">
        <v>290</v>
      </c>
      <c r="N789">
        <f t="shared" si="80"/>
        <v>38800</v>
      </c>
      <c r="O789" s="9">
        <f t="shared" si="81"/>
        <v>1639787.9213769822</v>
      </c>
    </row>
    <row r="790" spans="4:15">
      <c r="D790" s="9"/>
      <c r="E790">
        <v>5800</v>
      </c>
      <c r="F790">
        <f t="shared" si="78"/>
        <v>48300</v>
      </c>
      <c r="G790" s="9">
        <f t="shared" si="79"/>
        <v>27001398.152320508</v>
      </c>
      <c r="H790" s="9"/>
      <c r="I790" s="9"/>
      <c r="J790" s="9"/>
      <c r="K790" s="9"/>
      <c r="M790">
        <v>290</v>
      </c>
      <c r="N790">
        <f t="shared" si="80"/>
        <v>38850</v>
      </c>
      <c r="O790" s="9">
        <f t="shared" si="81"/>
        <v>1632986.2871883416</v>
      </c>
    </row>
    <row r="791" spans="4:15">
      <c r="D791" s="9"/>
      <c r="E791">
        <v>5800</v>
      </c>
      <c r="F791">
        <f t="shared" si="78"/>
        <v>48350</v>
      </c>
      <c r="G791" s="9">
        <f t="shared" si="79"/>
        <v>26890600.920289233</v>
      </c>
      <c r="H791" s="9"/>
      <c r="I791" s="9"/>
      <c r="J791" s="9"/>
      <c r="K791" s="9"/>
      <c r="M791">
        <v>290</v>
      </c>
      <c r="N791">
        <f t="shared" si="80"/>
        <v>38900</v>
      </c>
      <c r="O791" s="9">
        <f t="shared" si="81"/>
        <v>1626219.1426288569</v>
      </c>
    </row>
    <row r="792" spans="4:15">
      <c r="D792" s="9"/>
      <c r="E792">
        <v>5800</v>
      </c>
      <c r="F792">
        <f t="shared" si="78"/>
        <v>48400</v>
      </c>
      <c r="G792" s="9">
        <f t="shared" si="79"/>
        <v>26780371.399761043</v>
      </c>
      <c r="H792" s="9"/>
      <c r="I792" s="9"/>
      <c r="J792" s="9"/>
      <c r="K792" s="9"/>
      <c r="M792">
        <v>290</v>
      </c>
      <c r="N792">
        <f t="shared" si="80"/>
        <v>38950</v>
      </c>
      <c r="O792" s="9">
        <f t="shared" si="81"/>
        <v>1619486.2835478641</v>
      </c>
    </row>
    <row r="793" spans="4:15">
      <c r="D793" s="9"/>
      <c r="E793">
        <v>5800</v>
      </c>
      <c r="F793">
        <f t="shared" si="78"/>
        <v>48450</v>
      </c>
      <c r="G793" s="9">
        <f t="shared" si="79"/>
        <v>26670706.103717156</v>
      </c>
      <c r="H793" s="9"/>
      <c r="I793" s="9"/>
      <c r="J793" s="9"/>
      <c r="K793" s="9"/>
      <c r="M793">
        <v>290</v>
      </c>
      <c r="N793">
        <f t="shared" si="80"/>
        <v>39000</v>
      </c>
      <c r="O793" s="9">
        <f t="shared" si="81"/>
        <v>1612787.5071548028</v>
      </c>
    </row>
    <row r="794" spans="4:15">
      <c r="D794" s="9"/>
      <c r="E794">
        <v>5800</v>
      </c>
      <c r="F794">
        <f t="shared" si="78"/>
        <v>48500</v>
      </c>
      <c r="G794" s="9">
        <f t="shared" si="79"/>
        <v>26561601.570100602</v>
      </c>
      <c r="H794" s="9"/>
      <c r="I794" s="9"/>
      <c r="J794" s="9"/>
      <c r="K794" s="9"/>
      <c r="M794">
        <v>290</v>
      </c>
      <c r="N794">
        <f t="shared" si="80"/>
        <v>39050</v>
      </c>
      <c r="O794" s="9">
        <f t="shared" si="81"/>
        <v>1606122.6120093612</v>
      </c>
    </row>
    <row r="795" spans="4:15">
      <c r="D795" s="9"/>
      <c r="E795">
        <v>5800</v>
      </c>
      <c r="F795">
        <f t="shared" si="78"/>
        <v>48550</v>
      </c>
      <c r="G795" s="9">
        <f t="shared" si="79"/>
        <v>26453054.361612372</v>
      </c>
      <c r="H795" s="9"/>
      <c r="I795" s="9"/>
      <c r="J795" s="9"/>
      <c r="K795" s="9"/>
      <c r="M795">
        <v>290</v>
      </c>
      <c r="N795">
        <f t="shared" si="80"/>
        <v>39100</v>
      </c>
      <c r="O795" s="9">
        <f t="shared" si="81"/>
        <v>1599491.3980116977</v>
      </c>
    </row>
    <row r="796" spans="4:15">
      <c r="D796" s="9"/>
      <c r="E796">
        <v>5800</v>
      </c>
      <c r="F796">
        <f t="shared" si="78"/>
        <v>48600</v>
      </c>
      <c r="G796" s="9">
        <f t="shared" si="79"/>
        <v>26345061.065508645</v>
      </c>
      <c r="H796" s="9"/>
      <c r="I796" s="9"/>
      <c r="J796" s="9"/>
      <c r="K796" s="9"/>
      <c r="M796">
        <v>290</v>
      </c>
      <c r="N796">
        <f t="shared" si="80"/>
        <v>39150</v>
      </c>
      <c r="O796" s="9">
        <f t="shared" si="81"/>
        <v>1592893.6663927347</v>
      </c>
    </row>
    <row r="797" spans="4:15">
      <c r="D797" s="9"/>
      <c r="E797">
        <v>5800</v>
      </c>
      <c r="F797">
        <f t="shared" si="78"/>
        <v>48650</v>
      </c>
      <c r="G797" s="9">
        <f t="shared" si="79"/>
        <v>26237618.293401293</v>
      </c>
      <c r="H797" s="9"/>
      <c r="I797" s="9"/>
      <c r="J797" s="9"/>
      <c r="K797" s="9"/>
      <c r="M797">
        <v>290</v>
      </c>
      <c r="N797">
        <f t="shared" si="80"/>
        <v>39200</v>
      </c>
      <c r="O797" s="9">
        <f t="shared" si="81"/>
        <v>1586329.2197045288</v>
      </c>
    </row>
    <row r="798" spans="4:15">
      <c r="D798" s="9"/>
      <c r="E798">
        <v>5800</v>
      </c>
      <c r="F798">
        <f t="shared" si="78"/>
        <v>48700</v>
      </c>
      <c r="G798" s="9">
        <f t="shared" si="79"/>
        <v>26130722.68105882</v>
      </c>
      <c r="H798" s="9"/>
      <c r="I798" s="9"/>
      <c r="J798" s="9"/>
      <c r="K798" s="9"/>
      <c r="M798">
        <v>290</v>
      </c>
      <c r="N798">
        <f t="shared" si="80"/>
        <v>39250</v>
      </c>
      <c r="O798" s="9">
        <f t="shared" si="81"/>
        <v>1579797.8618107103</v>
      </c>
    </row>
    <row r="799" spans="4:15">
      <c r="D799" s="9"/>
      <c r="E799">
        <v>5800</v>
      </c>
      <c r="F799">
        <f t="shared" si="78"/>
        <v>48750</v>
      </c>
      <c r="G799" s="9">
        <f t="shared" si="79"/>
        <v>26024370.888210226</v>
      </c>
      <c r="H799" s="9"/>
      <c r="I799" s="9"/>
      <c r="J799" s="9"/>
      <c r="K799" s="9"/>
      <c r="M799">
        <v>290</v>
      </c>
      <c r="N799">
        <f t="shared" si="80"/>
        <v>39300</v>
      </c>
      <c r="O799" s="9">
        <f t="shared" si="81"/>
        <v>1573299.3978769982</v>
      </c>
    </row>
    <row r="800" spans="4:15">
      <c r="D800" s="9"/>
      <c r="E800">
        <v>5800</v>
      </c>
      <c r="F800">
        <f t="shared" si="78"/>
        <v>48800</v>
      </c>
      <c r="G800" s="9">
        <f t="shared" si="79"/>
        <v>25918559.598349676</v>
      </c>
      <c r="H800" s="9"/>
      <c r="I800" s="9"/>
      <c r="J800" s="9"/>
      <c r="K800" s="9"/>
      <c r="M800">
        <v>290</v>
      </c>
      <c r="N800">
        <f t="shared" si="80"/>
        <v>39350</v>
      </c>
      <c r="O800" s="9">
        <f t="shared" si="81"/>
        <v>1566833.6343617814</v>
      </c>
    </row>
    <row r="801" spans="4:15">
      <c r="D801" s="9"/>
      <c r="E801">
        <v>5800</v>
      </c>
      <c r="F801">
        <f t="shared" si="78"/>
        <v>48850</v>
      </c>
      <c r="G801" s="9">
        <f t="shared" si="79"/>
        <v>25813285.518543929</v>
      </c>
      <c r="H801" s="9"/>
      <c r="I801" s="9"/>
      <c r="J801" s="9"/>
      <c r="K801" s="9"/>
      <c r="M801">
        <v>290</v>
      </c>
      <c r="N801">
        <f t="shared" si="80"/>
        <v>39400</v>
      </c>
      <c r="O801" s="9">
        <f t="shared" si="81"/>
        <v>1560400.3790067814</v>
      </c>
    </row>
    <row r="802" spans="4:15">
      <c r="D802" s="9"/>
      <c r="E802">
        <v>5800</v>
      </c>
      <c r="F802">
        <f t="shared" si="78"/>
        <v>48900</v>
      </c>
      <c r="G802" s="9">
        <f t="shared" si="79"/>
        <v>25708545.379240766</v>
      </c>
      <c r="H802" s="9"/>
      <c r="I802" s="9"/>
      <c r="J802" s="9"/>
      <c r="K802" s="9"/>
      <c r="M802">
        <v>290</v>
      </c>
      <c r="N802">
        <f t="shared" si="80"/>
        <v>39450</v>
      </c>
      <c r="O802" s="9">
        <f t="shared" si="81"/>
        <v>1553999.4408277732</v>
      </c>
    </row>
    <row r="803" spans="4:15">
      <c r="D803" s="9"/>
      <c r="E803">
        <v>5800</v>
      </c>
      <c r="F803">
        <f t="shared" si="78"/>
        <v>48950</v>
      </c>
      <c r="G803" s="9">
        <f t="shared" si="79"/>
        <v>25604335.934079591</v>
      </c>
      <c r="H803" s="9"/>
      <c r="I803" s="9"/>
      <c r="J803" s="9"/>
      <c r="K803" s="9"/>
      <c r="M803">
        <v>290</v>
      </c>
      <c r="N803">
        <f t="shared" si="80"/>
        <v>39500</v>
      </c>
      <c r="O803" s="9">
        <f t="shared" si="81"/>
        <v>1547630.630105387</v>
      </c>
    </row>
    <row r="804" spans="4:15">
      <c r="D804" s="9"/>
      <c r="E804">
        <v>5800</v>
      </c>
      <c r="F804">
        <f t="shared" si="78"/>
        <v>49000</v>
      </c>
      <c r="G804" s="9">
        <f t="shared" si="79"/>
        <v>25500653.959703725</v>
      </c>
      <c r="H804" s="9"/>
      <c r="I804" s="9"/>
      <c r="J804" s="9"/>
      <c r="K804" s="9"/>
      <c r="M804">
        <v>290</v>
      </c>
      <c r="N804">
        <f t="shared" si="80"/>
        <v>39550</v>
      </c>
      <c r="O804" s="9">
        <f t="shared" si="81"/>
        <v>1541293.7583759709</v>
      </c>
    </row>
    <row r="805" spans="4:15">
      <c r="D805" s="9"/>
      <c r="E805">
        <v>5800</v>
      </c>
      <c r="F805">
        <f t="shared" si="78"/>
        <v>49050</v>
      </c>
      <c r="G805" s="9">
        <f t="shared" si="79"/>
        <v>25397496.255573884</v>
      </c>
      <c r="H805" s="9"/>
      <c r="I805" s="9"/>
      <c r="J805" s="9"/>
      <c r="K805" s="9"/>
      <c r="M805">
        <v>290</v>
      </c>
      <c r="N805">
        <f t="shared" si="80"/>
        <v>39600</v>
      </c>
      <c r="O805" s="9">
        <f t="shared" si="81"/>
        <v>1534988.6384225322</v>
      </c>
    </row>
    <row r="806" spans="4:15">
      <c r="D806" s="9"/>
      <c r="E806">
        <v>5800</v>
      </c>
      <c r="F806">
        <f t="shared" si="78"/>
        <v>49100</v>
      </c>
      <c r="G806" s="9">
        <f t="shared" si="79"/>
        <v>25294859.643784188</v>
      </c>
      <c r="H806" s="9"/>
      <c r="I806" s="9"/>
      <c r="J806" s="9"/>
      <c r="K806" s="9"/>
      <c r="M806">
        <v>290</v>
      </c>
      <c r="N806">
        <f t="shared" si="80"/>
        <v>39650</v>
      </c>
      <c r="O806" s="9">
        <f t="shared" si="81"/>
        <v>1528715.0842657355</v>
      </c>
    </row>
    <row r="807" spans="4:15">
      <c r="D807" s="9"/>
      <c r="E807">
        <v>5800</v>
      </c>
      <c r="F807">
        <f t="shared" si="78"/>
        <v>49150</v>
      </c>
      <c r="G807" s="9">
        <f t="shared" si="79"/>
        <v>25192740.968879297</v>
      </c>
      <c r="H807" s="9"/>
      <c r="I807" s="9"/>
      <c r="J807" s="9"/>
      <c r="K807" s="9"/>
      <c r="M807">
        <v>290</v>
      </c>
      <c r="N807">
        <f t="shared" si="80"/>
        <v>39700</v>
      </c>
      <c r="O807" s="9">
        <f t="shared" si="81"/>
        <v>1522472.9111549815</v>
      </c>
    </row>
    <row r="808" spans="4:15">
      <c r="D808" s="9"/>
      <c r="E808">
        <v>5800</v>
      </c>
      <c r="F808">
        <f t="shared" si="78"/>
        <v>49200</v>
      </c>
      <c r="G808" s="9">
        <f t="shared" si="79"/>
        <v>25091137.097673476</v>
      </c>
      <c r="H808" s="9"/>
      <c r="I808" s="9"/>
      <c r="J808" s="9"/>
      <c r="K808" s="9"/>
      <c r="M808">
        <v>290</v>
      </c>
      <c r="N808">
        <f t="shared" si="80"/>
        <v>39750</v>
      </c>
      <c r="O808" s="9">
        <f t="shared" si="81"/>
        <v>1516261.9355595419</v>
      </c>
    </row>
    <row r="809" spans="4:15">
      <c r="D809" s="9"/>
      <c r="E809">
        <v>5800</v>
      </c>
      <c r="F809">
        <f t="shared" si="78"/>
        <v>49250</v>
      </c>
      <c r="G809" s="9">
        <f t="shared" si="79"/>
        <v>24990044.919070758</v>
      </c>
      <c r="H809" s="9"/>
      <c r="I809" s="9"/>
      <c r="J809" s="9"/>
      <c r="K809" s="9"/>
      <c r="M809">
        <v>290</v>
      </c>
      <c r="N809">
        <f t="shared" si="80"/>
        <v>39800</v>
      </c>
      <c r="O809" s="9">
        <f t="shared" si="81"/>
        <v>1510081.9751597717</v>
      </c>
    </row>
    <row r="810" spans="4:15">
      <c r="D810" s="9"/>
      <c r="E810">
        <v>5800</v>
      </c>
      <c r="F810">
        <f t="shared" si="78"/>
        <v>49300</v>
      </c>
      <c r="G810" s="9">
        <f t="shared" si="79"/>
        <v>24889461.343887411</v>
      </c>
      <c r="H810" s="9"/>
      <c r="I810" s="9"/>
      <c r="J810" s="9"/>
      <c r="K810" s="9"/>
      <c r="M810">
        <v>290</v>
      </c>
      <c r="N810">
        <f t="shared" si="80"/>
        <v>39850</v>
      </c>
      <c r="O810" s="9">
        <f t="shared" si="81"/>
        <v>1503932.8488383801</v>
      </c>
    </row>
    <row r="811" spans="4:15">
      <c r="D811" s="9"/>
      <c r="E811">
        <v>5800</v>
      </c>
      <c r="F811">
        <f t="shared" si="78"/>
        <v>49350</v>
      </c>
      <c r="G811" s="9">
        <f t="shared" si="79"/>
        <v>24789383.304675933</v>
      </c>
      <c r="H811" s="9"/>
      <c r="I811" s="9"/>
      <c r="J811" s="9"/>
      <c r="K811" s="9"/>
      <c r="M811">
        <v>290</v>
      </c>
      <c r="N811">
        <f t="shared" si="80"/>
        <v>39900</v>
      </c>
      <c r="O811" s="9">
        <f t="shared" si="81"/>
        <v>1497814.376671772</v>
      </c>
    </row>
    <row r="812" spans="4:15">
      <c r="D812" s="9"/>
      <c r="E812">
        <v>5800</v>
      </c>
      <c r="F812">
        <f t="shared" si="78"/>
        <v>49400</v>
      </c>
      <c r="G812" s="9">
        <f t="shared" si="79"/>
        <v>24689807.755550023</v>
      </c>
      <c r="H812" s="9"/>
      <c r="I812" s="9"/>
      <c r="J812" s="9"/>
      <c r="K812" s="9"/>
      <c r="M812">
        <v>290</v>
      </c>
      <c r="N812">
        <f t="shared" si="80"/>
        <v>39950</v>
      </c>
      <c r="O812" s="9">
        <f t="shared" si="81"/>
        <v>1491726.3799214503</v>
      </c>
    </row>
    <row r="813" spans="4:15">
      <c r="D813" s="9"/>
      <c r="E813">
        <v>5800</v>
      </c>
      <c r="F813">
        <f t="shared" si="78"/>
        <v>49450</v>
      </c>
      <c r="G813" s="9">
        <f t="shared" si="79"/>
        <v>24590731.672011983</v>
      </c>
      <c r="H813" s="9"/>
      <c r="I813" s="9"/>
      <c r="J813" s="9"/>
      <c r="K813" s="9"/>
      <c r="M813">
        <v>290</v>
      </c>
      <c r="N813">
        <f t="shared" si="80"/>
        <v>40000</v>
      </c>
      <c r="O813" s="9">
        <f t="shared" si="81"/>
        <v>1485668.6810254932</v>
      </c>
    </row>
    <row r="814" spans="4:15">
      <c r="D814" s="9"/>
      <c r="E814">
        <v>5800</v>
      </c>
      <c r="F814">
        <f t="shared" si="78"/>
        <v>49500</v>
      </c>
      <c r="G814" s="9">
        <f t="shared" si="79"/>
        <v>24492152.050780877</v>
      </c>
      <c r="H814" s="9"/>
      <c r="I814" s="9"/>
      <c r="J814" s="9"/>
      <c r="K814" s="9"/>
      <c r="M814">
        <v>290</v>
      </c>
      <c r="N814">
        <f t="shared" si="80"/>
        <v>40050</v>
      </c>
      <c r="O814" s="9">
        <f t="shared" si="81"/>
        <v>1479641.1035900835</v>
      </c>
    </row>
    <row r="815" spans="4:15">
      <c r="D815" s="9"/>
      <c r="E815">
        <v>5800</v>
      </c>
      <c r="F815">
        <f t="shared" si="78"/>
        <v>49550</v>
      </c>
      <c r="G815" s="9">
        <f t="shared" si="79"/>
        <v>24394065.909622554</v>
      </c>
      <c r="H815" s="9"/>
      <c r="I815" s="9"/>
      <c r="J815" s="9"/>
      <c r="K815" s="9"/>
      <c r="M815">
        <v>290</v>
      </c>
      <c r="N815">
        <f t="shared" si="80"/>
        <v>40100</v>
      </c>
      <c r="O815" s="9">
        <f t="shared" si="81"/>
        <v>1473643.4723811098</v>
      </c>
    </row>
    <row r="816" spans="4:15">
      <c r="D816" s="9"/>
      <c r="E816">
        <v>5800</v>
      </c>
      <c r="F816">
        <f t="shared" si="78"/>
        <v>49600</v>
      </c>
      <c r="G816" s="9">
        <f t="shared" si="79"/>
        <v>24296470.287181903</v>
      </c>
      <c r="H816" s="9"/>
      <c r="I816" s="9"/>
      <c r="J816" s="9"/>
      <c r="K816" s="9"/>
      <c r="M816">
        <v>290</v>
      </c>
      <c r="N816">
        <f t="shared" si="80"/>
        <v>40150</v>
      </c>
      <c r="O816" s="9">
        <f t="shared" si="81"/>
        <v>1467675.6133158305</v>
      </c>
    </row>
    <row r="817" spans="4:15">
      <c r="D817" s="9"/>
      <c r="E817">
        <v>5800</v>
      </c>
      <c r="F817">
        <f t="shared" si="78"/>
        <v>49650</v>
      </c>
      <c r="G817" s="9">
        <f t="shared" si="79"/>
        <v>24199362.242815182</v>
      </c>
      <c r="H817" s="9"/>
      <c r="I817" s="9"/>
      <c r="J817" s="9"/>
      <c r="K817" s="9"/>
      <c r="M817">
        <v>290</v>
      </c>
      <c r="N817">
        <f t="shared" si="80"/>
        <v>40200</v>
      </c>
      <c r="O817" s="9">
        <f t="shared" si="81"/>
        <v>1461737.3534546026</v>
      </c>
    </row>
    <row r="818" spans="4:15">
      <c r="D818" s="9"/>
      <c r="E818">
        <v>5800</v>
      </c>
      <c r="F818">
        <f t="shared" si="78"/>
        <v>49700</v>
      </c>
      <c r="G818" s="9">
        <f t="shared" si="79"/>
        <v>24102738.856424924</v>
      </c>
      <c r="H818" s="9"/>
      <c r="I818" s="9"/>
      <c r="J818" s="9"/>
      <c r="K818" s="9"/>
      <c r="M818">
        <v>290</v>
      </c>
      <c r="N818">
        <f t="shared" si="80"/>
        <v>40250</v>
      </c>
      <c r="O818" s="9">
        <f t="shared" si="81"/>
        <v>1455828.5209926628</v>
      </c>
    </row>
    <row r="819" spans="4:15">
      <c r="D819" s="9"/>
      <c r="E819">
        <v>5800</v>
      </c>
      <c r="F819">
        <f t="shared" si="78"/>
        <v>49750</v>
      </c>
      <c r="G819" s="9">
        <f t="shared" si="79"/>
        <v>24006597.228296462</v>
      </c>
      <c r="H819" s="9"/>
      <c r="I819" s="9"/>
      <c r="J819" s="9"/>
      <c r="K819" s="9"/>
      <c r="M819">
        <v>290</v>
      </c>
      <c r="N819">
        <f t="shared" si="80"/>
        <v>40300</v>
      </c>
      <c r="O819" s="9">
        <f t="shared" si="81"/>
        <v>1449948.9452519878</v>
      </c>
    </row>
    <row r="820" spans="4:15">
      <c r="D820" s="9"/>
      <c r="E820">
        <v>5800</v>
      </c>
      <c r="F820">
        <f t="shared" si="78"/>
        <v>49800</v>
      </c>
      <c r="G820" s="9">
        <f t="shared" si="79"/>
        <v>23910934.478934649</v>
      </c>
      <c r="H820" s="9"/>
      <c r="I820" s="9"/>
      <c r="J820" s="9"/>
      <c r="K820" s="9"/>
      <c r="M820">
        <v>290</v>
      </c>
      <c r="N820">
        <f t="shared" si="80"/>
        <v>40350</v>
      </c>
      <c r="O820" s="9">
        <f t="shared" si="81"/>
        <v>1444098.4566732019</v>
      </c>
    </row>
    <row r="821" spans="4:15">
      <c r="D821" s="9"/>
      <c r="E821">
        <v>5800</v>
      </c>
      <c r="F821">
        <f t="shared" si="78"/>
        <v>49850</v>
      </c>
      <c r="G821" s="9">
        <f t="shared" si="79"/>
        <v>23815747.748903714</v>
      </c>
      <c r="H821" s="9"/>
      <c r="I821" s="9"/>
      <c r="J821" s="9"/>
      <c r="K821" s="9"/>
      <c r="M821">
        <v>290</v>
      </c>
      <c r="N821">
        <f t="shared" si="80"/>
        <v>40400</v>
      </c>
      <c r="O821" s="9">
        <f t="shared" si="81"/>
        <v>1438276.8868075514</v>
      </c>
    </row>
    <row r="822" spans="4:15">
      <c r="D822" s="9"/>
      <c r="E822">
        <v>5800</v>
      </c>
      <c r="F822">
        <f t="shared" si="78"/>
        <v>49900</v>
      </c>
      <c r="G822" s="9">
        <f t="shared" si="79"/>
        <v>23721034.198667265</v>
      </c>
      <c r="H822" s="9"/>
      <c r="I822" s="9"/>
      <c r="J822" s="9"/>
      <c r="K822" s="9"/>
      <c r="M822">
        <v>290</v>
      </c>
      <c r="N822">
        <f t="shared" si="80"/>
        <v>40450</v>
      </c>
      <c r="O822" s="9">
        <f t="shared" si="81"/>
        <v>1432484.0683089434</v>
      </c>
    </row>
    <row r="823" spans="4:15">
      <c r="D823" s="9"/>
      <c r="E823">
        <v>5800</v>
      </c>
      <c r="F823">
        <f t="shared" si="78"/>
        <v>49950</v>
      </c>
      <c r="G823" s="9">
        <f t="shared" si="79"/>
        <v>23626791.008430172</v>
      </c>
      <c r="H823" s="9"/>
      <c r="I823" s="9"/>
      <c r="J823" s="9"/>
      <c r="K823" s="9"/>
      <c r="M823">
        <v>290</v>
      </c>
      <c r="N823">
        <f t="shared" si="80"/>
        <v>40500</v>
      </c>
      <c r="O823" s="9">
        <f t="shared" si="81"/>
        <v>1426719.8349260362</v>
      </c>
    </row>
    <row r="824" spans="4:15">
      <c r="D824" s="9"/>
      <c r="E824">
        <v>5800</v>
      </c>
      <c r="F824">
        <f t="shared" si="78"/>
        <v>50000</v>
      </c>
      <c r="G824" s="9">
        <f t="shared" si="79"/>
        <v>23533015.377982058</v>
      </c>
      <c r="H824" s="9"/>
      <c r="I824" s="9"/>
      <c r="J824" s="9"/>
      <c r="K824" s="9"/>
      <c r="M824">
        <v>290</v>
      </c>
      <c r="N824">
        <f t="shared" si="80"/>
        <v>40550</v>
      </c>
      <c r="O824" s="9">
        <f t="shared" si="81"/>
        <v>1420984.0214943986</v>
      </c>
    </row>
    <row r="825" spans="4:15">
      <c r="D825" s="9"/>
      <c r="E825">
        <v>5800</v>
      </c>
      <c r="F825">
        <f t="shared" si="78"/>
        <v>50050</v>
      </c>
      <c r="G825" s="9">
        <f t="shared" si="79"/>
        <v>23439704.526541892</v>
      </c>
      <c r="H825" s="9"/>
      <c r="I825" s="9"/>
      <c r="J825" s="9"/>
      <c r="K825" s="9"/>
      <c r="M825">
        <v>290</v>
      </c>
      <c r="N825">
        <f t="shared" si="80"/>
        <v>40600</v>
      </c>
      <c r="O825" s="9">
        <f t="shared" si="81"/>
        <v>1415276.4639287225</v>
      </c>
    </row>
    <row r="826" spans="4:15">
      <c r="D826" s="9"/>
      <c r="E826">
        <v>5800</v>
      </c>
      <c r="F826">
        <f t="shared" ref="F826:F889" si="82">+F825+50</f>
        <v>50100</v>
      </c>
      <c r="G826" s="9">
        <f t="shared" ref="G826:G889" si="83">(2*3.14*6.626*9/(F826^5)*10^27)/(EXP((6.626*3)/(1.38*E826*F826)*10^6)-1)</f>
        <v>23346855.692604277</v>
      </c>
      <c r="H826" s="9"/>
      <c r="I826" s="9"/>
      <c r="J826" s="9"/>
      <c r="K826" s="9"/>
      <c r="M826">
        <v>290</v>
      </c>
      <c r="N826">
        <f t="shared" ref="N826:N889" si="84">+N825+50</f>
        <v>40650</v>
      </c>
      <c r="O826" s="9">
        <f t="shared" ref="O826:O889" si="85">(2*3.14*6.626*9/(N826^5)*10^27)/(EXP((6.626*3)/(1.38*M826*N826)*10^6)-1)</f>
        <v>1409596.9992150981</v>
      </c>
    </row>
    <row r="827" spans="4:15">
      <c r="D827" s="9"/>
      <c r="E827">
        <v>5800</v>
      </c>
      <c r="F827">
        <f t="shared" si="82"/>
        <v>50150</v>
      </c>
      <c r="G827" s="9">
        <f t="shared" si="83"/>
        <v>23254466.133786533</v>
      </c>
      <c r="H827" s="9"/>
      <c r="I827" s="9"/>
      <c r="J827" s="9"/>
      <c r="K827" s="9"/>
      <c r="M827">
        <v>290</v>
      </c>
      <c r="N827">
        <f t="shared" si="84"/>
        <v>40700</v>
      </c>
      <c r="O827" s="9">
        <f t="shared" si="85"/>
        <v>1403945.4654033442</v>
      </c>
    </row>
    <row r="828" spans="4:15">
      <c r="D828" s="9"/>
      <c r="E828">
        <v>5800</v>
      </c>
      <c r="F828">
        <f t="shared" si="82"/>
        <v>50200</v>
      </c>
      <c r="G828" s="9">
        <f t="shared" si="83"/>
        <v>23162533.126677822</v>
      </c>
      <c r="H828" s="9"/>
      <c r="I828" s="9"/>
      <c r="J828" s="9"/>
      <c r="K828" s="9"/>
      <c r="M828">
        <v>290</v>
      </c>
      <c r="N828">
        <f t="shared" si="84"/>
        <v>40750</v>
      </c>
      <c r="O828" s="9">
        <f t="shared" si="85"/>
        <v>1398321.7015993996</v>
      </c>
    </row>
    <row r="829" spans="4:15">
      <c r="D829" s="9"/>
      <c r="E829">
        <v>5800</v>
      </c>
      <c r="F829">
        <f t="shared" si="82"/>
        <v>50250</v>
      </c>
      <c r="G829" s="9">
        <f t="shared" si="83"/>
        <v>23071053.966689073</v>
      </c>
      <c r="H829" s="9"/>
      <c r="I829" s="9"/>
      <c r="J829" s="9"/>
      <c r="K829" s="9"/>
      <c r="M829">
        <v>290</v>
      </c>
      <c r="N829">
        <f t="shared" si="84"/>
        <v>40800</v>
      </c>
      <c r="O829" s="9">
        <f t="shared" si="85"/>
        <v>1392725.5479577719</v>
      </c>
    </row>
    <row r="830" spans="4:15">
      <c r="D830" s="9"/>
      <c r="E830">
        <v>5800</v>
      </c>
      <c r="F830">
        <f t="shared" si="82"/>
        <v>50300</v>
      </c>
      <c r="G830" s="9">
        <f t="shared" si="83"/>
        <v>22980025.96790475</v>
      </c>
      <c r="H830" s="9"/>
      <c r="I830" s="9"/>
      <c r="J830" s="9"/>
      <c r="K830" s="9"/>
      <c r="M830">
        <v>290</v>
      </c>
      <c r="N830">
        <f t="shared" si="84"/>
        <v>40850</v>
      </c>
      <c r="O830" s="9">
        <f t="shared" si="85"/>
        <v>1387156.8456740433</v>
      </c>
    </row>
    <row r="831" spans="4:15">
      <c r="D831" s="9"/>
      <c r="E831">
        <v>5800</v>
      </c>
      <c r="F831">
        <f t="shared" si="82"/>
        <v>50350</v>
      </c>
      <c r="G831" s="9">
        <f t="shared" si="83"/>
        <v>22889446.462935247</v>
      </c>
      <c r="H831" s="9"/>
      <c r="I831" s="9"/>
      <c r="J831" s="9"/>
      <c r="K831" s="9"/>
      <c r="M831">
        <v>290</v>
      </c>
      <c r="N831">
        <f t="shared" si="84"/>
        <v>40900</v>
      </c>
      <c r="O831" s="9">
        <f t="shared" si="85"/>
        <v>1381615.4369774295</v>
      </c>
    </row>
    <row r="832" spans="4:15">
      <c r="D832" s="9"/>
      <c r="E832">
        <v>5800</v>
      </c>
      <c r="F832">
        <f t="shared" si="82"/>
        <v>50400</v>
      </c>
      <c r="G832" s="9">
        <f t="shared" si="83"/>
        <v>22799312.802771669</v>
      </c>
      <c r="H832" s="9"/>
      <c r="I832" s="9"/>
      <c r="J832" s="9"/>
      <c r="K832" s="9"/>
      <c r="M832">
        <v>290</v>
      </c>
      <c r="N832">
        <f t="shared" si="84"/>
        <v>40950</v>
      </c>
      <c r="O832" s="9">
        <f t="shared" si="85"/>
        <v>1376101.1651234003</v>
      </c>
    </row>
    <row r="833" spans="4:15">
      <c r="D833" s="9"/>
      <c r="E833">
        <v>5800</v>
      </c>
      <c r="F833">
        <f t="shared" si="82"/>
        <v>50450</v>
      </c>
      <c r="G833" s="9">
        <f t="shared" si="83"/>
        <v>22709622.356640335</v>
      </c>
      <c r="H833" s="9"/>
      <c r="I833" s="9"/>
      <c r="J833" s="9"/>
      <c r="K833" s="9"/>
      <c r="M833">
        <v>290</v>
      </c>
      <c r="N833">
        <f t="shared" si="84"/>
        <v>41000</v>
      </c>
      <c r="O833" s="9">
        <f t="shared" si="85"/>
        <v>1370613.874386355</v>
      </c>
    </row>
    <row r="834" spans="4:15">
      <c r="D834" s="9"/>
      <c r="E834">
        <v>5800</v>
      </c>
      <c r="F834">
        <f t="shared" si="82"/>
        <v>50500</v>
      </c>
      <c r="G834" s="9">
        <f t="shared" si="83"/>
        <v>22620372.511860106</v>
      </c>
      <c r="H834" s="9"/>
      <c r="I834" s="9"/>
      <c r="J834" s="9"/>
      <c r="K834" s="9"/>
      <c r="M834">
        <v>290</v>
      </c>
      <c r="N834">
        <f t="shared" si="84"/>
        <v>41050</v>
      </c>
      <c r="O834" s="9">
        <f t="shared" si="85"/>
        <v>1365153.4100523484</v>
      </c>
    </row>
    <row r="835" spans="4:15">
      <c r="D835" s="9"/>
      <c r="E835">
        <v>5800</v>
      </c>
      <c r="F835">
        <f t="shared" si="82"/>
        <v>50550</v>
      </c>
      <c r="G835" s="9">
        <f t="shared" si="83"/>
        <v>22531560.673700269</v>
      </c>
      <c r="H835" s="9"/>
      <c r="I835" s="9"/>
      <c r="J835" s="9"/>
      <c r="K835" s="9"/>
      <c r="M835">
        <v>290</v>
      </c>
      <c r="N835">
        <f t="shared" si="84"/>
        <v>41100</v>
      </c>
      <c r="O835" s="9">
        <f t="shared" si="85"/>
        <v>1359719.6184118818</v>
      </c>
    </row>
    <row r="836" spans="4:15">
      <c r="D836" s="9"/>
      <c r="E836">
        <v>5800</v>
      </c>
      <c r="F836">
        <f t="shared" si="82"/>
        <v>50600</v>
      </c>
      <c r="G836" s="9">
        <f t="shared" si="83"/>
        <v>22443184.265239395</v>
      </c>
      <c r="H836" s="9"/>
      <c r="I836" s="9"/>
      <c r="J836" s="9"/>
      <c r="K836" s="9"/>
      <c r="M836">
        <v>290</v>
      </c>
      <c r="N836">
        <f t="shared" si="84"/>
        <v>41150</v>
      </c>
      <c r="O836" s="9">
        <f t="shared" si="85"/>
        <v>1354312.3467527337</v>
      </c>
    </row>
    <row r="837" spans="4:15">
      <c r="D837" s="9"/>
      <c r="E837">
        <v>5800</v>
      </c>
      <c r="F837">
        <f t="shared" si="82"/>
        <v>50650</v>
      </c>
      <c r="G837" s="9">
        <f t="shared" si="83"/>
        <v>22355240.727226172</v>
      </c>
      <c r="H837" s="9"/>
      <c r="I837" s="9"/>
      <c r="J837" s="9"/>
      <c r="K837" s="9"/>
      <c r="M837">
        <v>290</v>
      </c>
      <c r="N837">
        <f t="shared" si="84"/>
        <v>41200</v>
      </c>
      <c r="O837" s="9">
        <f t="shared" si="85"/>
        <v>1348931.4433528627</v>
      </c>
    </row>
    <row r="838" spans="4:15">
      <c r="D838" s="9"/>
      <c r="E838">
        <v>5800</v>
      </c>
      <c r="F838">
        <f t="shared" si="82"/>
        <v>50700</v>
      </c>
      <c r="G838" s="9">
        <f t="shared" si="83"/>
        <v>22267727.517940663</v>
      </c>
      <c r="H838" s="9"/>
      <c r="I838" s="9"/>
      <c r="J838" s="9"/>
      <c r="K838" s="9"/>
      <c r="M838">
        <v>290</v>
      </c>
      <c r="N838">
        <f t="shared" si="84"/>
        <v>41250</v>
      </c>
      <c r="O838" s="9">
        <f t="shared" si="85"/>
        <v>1343576.7574733491</v>
      </c>
    </row>
    <row r="839" spans="4:15">
      <c r="D839" s="9"/>
      <c r="E839">
        <v>5800</v>
      </c>
      <c r="F839">
        <f t="shared" si="82"/>
        <v>50750</v>
      </c>
      <c r="G839" s="9">
        <f t="shared" si="83"/>
        <v>22180642.113057625</v>
      </c>
      <c r="H839" s="9"/>
      <c r="I839" s="9"/>
      <c r="J839" s="9"/>
      <c r="K839" s="9"/>
      <c r="M839">
        <v>290</v>
      </c>
      <c r="N839">
        <f t="shared" si="84"/>
        <v>41300</v>
      </c>
      <c r="O839" s="9">
        <f t="shared" si="85"/>
        <v>1338248.1393513966</v>
      </c>
    </row>
    <row r="840" spans="4:15">
      <c r="D840" s="9"/>
      <c r="E840">
        <v>5800</v>
      </c>
      <c r="F840">
        <f t="shared" si="82"/>
        <v>50800</v>
      </c>
      <c r="G840" s="9">
        <f t="shared" si="83"/>
        <v>22093982.005510308</v>
      </c>
      <c r="H840" s="9"/>
      <c r="I840" s="9"/>
      <c r="J840" s="9"/>
      <c r="K840" s="9"/>
      <c r="M840">
        <v>290</v>
      </c>
      <c r="N840">
        <f t="shared" si="84"/>
        <v>41350</v>
      </c>
      <c r="O840" s="9">
        <f t="shared" si="85"/>
        <v>1332945.4401933881</v>
      </c>
    </row>
    <row r="841" spans="4:15">
      <c r="D841" s="9"/>
      <c r="E841">
        <v>5800</v>
      </c>
      <c r="F841">
        <f t="shared" si="82"/>
        <v>50850</v>
      </c>
      <c r="G841" s="9">
        <f t="shared" si="83"/>
        <v>22007744.705355827</v>
      </c>
      <c r="H841" s="9"/>
      <c r="I841" s="9"/>
      <c r="J841" s="9"/>
      <c r="K841" s="9"/>
      <c r="M841">
        <v>290</v>
      </c>
      <c r="N841">
        <f t="shared" si="84"/>
        <v>41400</v>
      </c>
      <c r="O841" s="9">
        <f t="shared" si="85"/>
        <v>1327668.5121679916</v>
      </c>
    </row>
    <row r="842" spans="4:15">
      <c r="D842" s="9"/>
      <c r="E842">
        <v>5800</v>
      </c>
      <c r="F842">
        <f t="shared" si="82"/>
        <v>50900</v>
      </c>
      <c r="G842" s="9">
        <f t="shared" si="83"/>
        <v>21921927.739641566</v>
      </c>
      <c r="H842" s="9"/>
      <c r="I842" s="9"/>
      <c r="J842" s="9"/>
      <c r="K842" s="9"/>
      <c r="M842">
        <v>290</v>
      </c>
      <c r="N842">
        <f t="shared" si="84"/>
        <v>41450</v>
      </c>
      <c r="O842" s="9">
        <f t="shared" si="85"/>
        <v>1322417.2083993163</v>
      </c>
    </row>
    <row r="843" spans="4:15">
      <c r="D843" s="9"/>
      <c r="E843">
        <v>5800</v>
      </c>
      <c r="F843">
        <f t="shared" si="82"/>
        <v>50950</v>
      </c>
      <c r="G843" s="9">
        <f t="shared" si="83"/>
        <v>21836528.652272824</v>
      </c>
      <c r="H843" s="9"/>
      <c r="I843" s="9"/>
      <c r="J843" s="9"/>
      <c r="K843" s="9"/>
      <c r="M843">
        <v>290</v>
      </c>
      <c r="N843">
        <f t="shared" si="84"/>
        <v>41500</v>
      </c>
      <c r="O843" s="9">
        <f t="shared" si="85"/>
        <v>1317191.3829601274</v>
      </c>
    </row>
    <row r="844" spans="4:15">
      <c r="D844" s="9"/>
      <c r="E844">
        <v>5800</v>
      </c>
      <c r="F844">
        <f t="shared" si="82"/>
        <v>51000</v>
      </c>
      <c r="G844" s="9">
        <f t="shared" si="83"/>
        <v>21751545.003881808</v>
      </c>
      <c r="H844" s="9"/>
      <c r="I844" s="9"/>
      <c r="J844" s="9"/>
      <c r="K844" s="9"/>
      <c r="M844">
        <v>290</v>
      </c>
      <c r="N844">
        <f t="shared" si="84"/>
        <v>41550</v>
      </c>
      <c r="O844" s="9">
        <f t="shared" si="85"/>
        <v>1311990.8908651026</v>
      </c>
    </row>
    <row r="845" spans="4:15">
      <c r="D845" s="9"/>
      <c r="E845">
        <v>5800</v>
      </c>
      <c r="F845">
        <f t="shared" si="82"/>
        <v>51050</v>
      </c>
      <c r="G845" s="9">
        <f t="shared" si="83"/>
        <v>21666974.371697381</v>
      </c>
      <c r="H845" s="9"/>
      <c r="I845" s="9"/>
      <c r="J845" s="9"/>
      <c r="K845" s="9"/>
      <c r="M845">
        <v>290</v>
      </c>
      <c r="N845">
        <f t="shared" si="84"/>
        <v>41600</v>
      </c>
      <c r="O845" s="9">
        <f t="shared" si="85"/>
        <v>1306815.5880641504</v>
      </c>
    </row>
    <row r="846" spans="4:15">
      <c r="D846" s="9"/>
      <c r="E846">
        <v>5800</v>
      </c>
      <c r="F846">
        <f t="shared" si="82"/>
        <v>51100</v>
      </c>
      <c r="G846" s="9">
        <f t="shared" si="83"/>
        <v>21582814.349415921</v>
      </c>
      <c r="H846" s="9"/>
      <c r="I846" s="9"/>
      <c r="J846" s="9"/>
      <c r="K846" s="9"/>
      <c r="M846">
        <v>290</v>
      </c>
      <c r="N846">
        <f t="shared" si="84"/>
        <v>41650</v>
      </c>
      <c r="O846" s="9">
        <f t="shared" si="85"/>
        <v>1301665.3314357677</v>
      </c>
    </row>
    <row r="847" spans="4:15">
      <c r="D847" s="9"/>
      <c r="E847">
        <v>5800</v>
      </c>
      <c r="F847">
        <f t="shared" si="82"/>
        <v>51150</v>
      </c>
      <c r="G847" s="9">
        <f t="shared" si="83"/>
        <v>21499062.547074214</v>
      </c>
      <c r="H847" s="9"/>
      <c r="I847" s="9"/>
      <c r="J847" s="9"/>
      <c r="K847" s="9"/>
      <c r="M847">
        <v>290</v>
      </c>
      <c r="N847">
        <f t="shared" si="84"/>
        <v>41700</v>
      </c>
      <c r="O847" s="9">
        <f t="shared" si="85"/>
        <v>1296539.9787804601</v>
      </c>
    </row>
    <row r="848" spans="4:15">
      <c r="D848" s="9"/>
      <c r="E848">
        <v>5800</v>
      </c>
      <c r="F848">
        <f t="shared" si="82"/>
        <v>51200</v>
      </c>
      <c r="G848" s="9">
        <f t="shared" si="83"/>
        <v>21415716.59092183</v>
      </c>
      <c r="H848" s="9"/>
      <c r="I848" s="9"/>
      <c r="J848" s="9"/>
      <c r="K848" s="9"/>
      <c r="M848">
        <v>290</v>
      </c>
      <c r="N848">
        <f t="shared" si="84"/>
        <v>41750</v>
      </c>
      <c r="O848" s="9">
        <f t="shared" si="85"/>
        <v>1291439.3888141969</v>
      </c>
    </row>
    <row r="849" spans="4:15">
      <c r="D849" s="9"/>
      <c r="E849">
        <v>5800</v>
      </c>
      <c r="F849">
        <f t="shared" si="82"/>
        <v>51250</v>
      </c>
      <c r="G849" s="9">
        <f t="shared" si="83"/>
        <v>21332774.123296447</v>
      </c>
      <c r="H849" s="9"/>
      <c r="I849" s="9"/>
      <c r="J849" s="9"/>
      <c r="K849" s="9"/>
      <c r="M849">
        <v>290</v>
      </c>
      <c r="N849">
        <f t="shared" si="84"/>
        <v>41800</v>
      </c>
      <c r="O849" s="9">
        <f t="shared" si="85"/>
        <v>1286363.4211619324</v>
      </c>
    </row>
    <row r="850" spans="4:15">
      <c r="D850" s="9"/>
      <c r="E850">
        <v>5800</v>
      </c>
      <c r="F850">
        <f t="shared" si="82"/>
        <v>51300</v>
      </c>
      <c r="G850" s="9">
        <f t="shared" si="83"/>
        <v>21250232.802498732</v>
      </c>
      <c r="H850" s="9"/>
      <c r="I850" s="9"/>
      <c r="J850" s="9"/>
      <c r="K850" s="9"/>
      <c r="M850">
        <v>290</v>
      </c>
      <c r="N850">
        <f t="shared" si="84"/>
        <v>41850</v>
      </c>
      <c r="O850" s="9">
        <f t="shared" si="85"/>
        <v>1281311.9363511596</v>
      </c>
    </row>
    <row r="851" spans="4:15">
      <c r="D851" s="9"/>
      <c r="E851">
        <v>5800</v>
      </c>
      <c r="F851">
        <f t="shared" si="82"/>
        <v>51350</v>
      </c>
      <c r="G851" s="9">
        <f t="shared" si="83"/>
        <v>21168090.302669231</v>
      </c>
      <c r="H851" s="9"/>
      <c r="I851" s="9"/>
      <c r="J851" s="9"/>
      <c r="K851" s="9"/>
      <c r="M851">
        <v>290</v>
      </c>
      <c r="N851">
        <f t="shared" si="84"/>
        <v>41900</v>
      </c>
      <c r="O851" s="9">
        <f t="shared" si="85"/>
        <v>1276284.7958055274</v>
      </c>
    </row>
    <row r="852" spans="4:15">
      <c r="D852" s="9"/>
      <c r="E852">
        <v>5800</v>
      </c>
      <c r="F852">
        <f t="shared" si="82"/>
        <v>51400</v>
      </c>
      <c r="G852" s="9">
        <f t="shared" si="83"/>
        <v>21086344.313666184</v>
      </c>
      <c r="H852" s="9"/>
      <c r="I852" s="9"/>
      <c r="J852" s="9"/>
      <c r="K852" s="9"/>
      <c r="M852">
        <v>290</v>
      </c>
      <c r="N852">
        <f t="shared" si="84"/>
        <v>41950</v>
      </c>
      <c r="O852" s="9">
        <f t="shared" si="85"/>
        <v>1271281.8618384954</v>
      </c>
    </row>
    <row r="853" spans="4:15">
      <c r="D853" s="9"/>
      <c r="E853">
        <v>5800</v>
      </c>
      <c r="F853">
        <f t="shared" si="82"/>
        <v>51450</v>
      </c>
      <c r="G853" s="9">
        <f t="shared" si="83"/>
        <v>21004992.540943708</v>
      </c>
      <c r="H853" s="9"/>
      <c r="I853" s="9"/>
      <c r="J853" s="9"/>
      <c r="K853" s="9"/>
      <c r="M853">
        <v>290</v>
      </c>
      <c r="N853">
        <f t="shared" si="84"/>
        <v>42000</v>
      </c>
      <c r="O853" s="9">
        <f t="shared" si="85"/>
        <v>1266302.9976470419</v>
      </c>
    </row>
    <row r="854" spans="4:15">
      <c r="D854" s="9"/>
      <c r="E854">
        <v>5800</v>
      </c>
      <c r="F854">
        <f t="shared" si="82"/>
        <v>51500</v>
      </c>
      <c r="G854" s="9">
        <f t="shared" si="83"/>
        <v>20924032.705432154</v>
      </c>
      <c r="H854" s="9"/>
      <c r="I854" s="9"/>
      <c r="J854" s="9"/>
      <c r="K854" s="9"/>
      <c r="M854">
        <v>290</v>
      </c>
      <c r="N854">
        <f t="shared" si="84"/>
        <v>42050</v>
      </c>
      <c r="O854" s="9">
        <f t="shared" si="85"/>
        <v>1261348.067305417</v>
      </c>
    </row>
    <row r="855" spans="4:15">
      <c r="D855" s="9"/>
      <c r="E855">
        <v>5800</v>
      </c>
      <c r="F855">
        <f t="shared" si="82"/>
        <v>51550</v>
      </c>
      <c r="G855" s="9">
        <f t="shared" si="83"/>
        <v>20843462.543418612</v>
      </c>
      <c r="H855" s="9"/>
      <c r="I855" s="9"/>
      <c r="J855" s="9"/>
      <c r="K855" s="9"/>
      <c r="M855">
        <v>290</v>
      </c>
      <c r="N855">
        <f t="shared" si="84"/>
        <v>42100</v>
      </c>
      <c r="O855" s="9">
        <f t="shared" si="85"/>
        <v>1256416.9357589458</v>
      </c>
    </row>
    <row r="856" spans="4:15">
      <c r="D856" s="9"/>
      <c r="E856">
        <v>5800</v>
      </c>
      <c r="F856">
        <f t="shared" si="82"/>
        <v>51600</v>
      </c>
      <c r="G856" s="9">
        <f t="shared" si="83"/>
        <v>20763279.806428857</v>
      </c>
      <c r="H856" s="9"/>
      <c r="I856" s="9"/>
      <c r="J856" s="9"/>
      <c r="K856" s="9"/>
      <c r="M856">
        <v>290</v>
      </c>
      <c r="N856">
        <f t="shared" si="84"/>
        <v>42150</v>
      </c>
      <c r="O856" s="9">
        <f t="shared" si="85"/>
        <v>1251509.4688178741</v>
      </c>
    </row>
    <row r="857" spans="4:15">
      <c r="D857" s="9"/>
      <c r="E857">
        <v>5800</v>
      </c>
      <c r="F857">
        <f t="shared" si="82"/>
        <v>51650</v>
      </c>
      <c r="G857" s="9">
        <f t="shared" si="83"/>
        <v>20683482.261110265</v>
      </c>
      <c r="H857" s="9"/>
      <c r="I857" s="9"/>
      <c r="J857" s="9"/>
      <c r="K857" s="9"/>
      <c r="M857">
        <v>290</v>
      </c>
      <c r="N857">
        <f t="shared" si="84"/>
        <v>42200</v>
      </c>
      <c r="O857" s="9">
        <f t="shared" si="85"/>
        <v>1246625.5331512655</v>
      </c>
    </row>
    <row r="858" spans="4:15">
      <c r="D858" s="9"/>
      <c r="E858">
        <v>5800</v>
      </c>
      <c r="F858">
        <f t="shared" si="82"/>
        <v>51700</v>
      </c>
      <c r="G858" s="9">
        <f t="shared" si="83"/>
        <v>20604067.689115703</v>
      </c>
      <c r="H858" s="9"/>
      <c r="I858" s="9"/>
      <c r="J858" s="9"/>
      <c r="K858" s="9"/>
      <c r="M858">
        <v>290</v>
      </c>
      <c r="N858">
        <f t="shared" si="84"/>
        <v>42250</v>
      </c>
      <c r="O858" s="9">
        <f t="shared" si="85"/>
        <v>1241764.9962809398</v>
      </c>
    </row>
    <row r="859" spans="4:15">
      <c r="D859" s="9"/>
      <c r="E859">
        <v>5800</v>
      </c>
      <c r="F859">
        <f t="shared" si="82"/>
        <v>51750</v>
      </c>
      <c r="G859" s="9">
        <f t="shared" si="83"/>
        <v>20525033.886988297</v>
      </c>
      <c r="H859" s="9"/>
      <c r="I859" s="9"/>
      <c r="J859" s="9"/>
      <c r="K859" s="9"/>
      <c r="M859">
        <v>290</v>
      </c>
      <c r="N859">
        <f t="shared" si="84"/>
        <v>42300</v>
      </c>
      <c r="O859" s="9">
        <f t="shared" si="85"/>
        <v>1236927.7265754612</v>
      </c>
    </row>
    <row r="860" spans="4:15">
      <c r="D860" s="9"/>
      <c r="E860">
        <v>5800</v>
      </c>
      <c r="F860">
        <f t="shared" si="82"/>
        <v>51800</v>
      </c>
      <c r="G860" s="9">
        <f t="shared" si="83"/>
        <v>20446378.666047361</v>
      </c>
      <c r="H860" s="9"/>
      <c r="I860" s="9"/>
      <c r="J860" s="9"/>
      <c r="K860" s="9"/>
      <c r="M860">
        <v>290</v>
      </c>
      <c r="N860">
        <f t="shared" si="84"/>
        <v>42350</v>
      </c>
      <c r="O860" s="9">
        <f t="shared" si="85"/>
        <v>1232113.5932441687</v>
      </c>
    </row>
    <row r="861" spans="4:15">
      <c r="D861" s="9"/>
      <c r="E861">
        <v>5800</v>
      </c>
      <c r="F861">
        <f t="shared" si="82"/>
        <v>51850</v>
      </c>
      <c r="G861" s="9">
        <f t="shared" si="83"/>
        <v>20368099.852275521</v>
      </c>
      <c r="H861" s="9"/>
      <c r="I861" s="9"/>
      <c r="J861" s="9"/>
      <c r="K861" s="9"/>
      <c r="M861">
        <v>290</v>
      </c>
      <c r="N861">
        <f t="shared" si="84"/>
        <v>42400</v>
      </c>
      <c r="O861" s="9">
        <f t="shared" si="85"/>
        <v>1227322.466331254</v>
      </c>
    </row>
    <row r="862" spans="4:15">
      <c r="D862" s="9"/>
      <c r="E862">
        <v>5800</v>
      </c>
      <c r="F862">
        <f t="shared" si="82"/>
        <v>51900</v>
      </c>
      <c r="G862" s="9">
        <f t="shared" si="83"/>
        <v>20290195.286206011</v>
      </c>
      <c r="H862" s="9"/>
      <c r="I862" s="9"/>
      <c r="J862" s="9"/>
      <c r="K862" s="9"/>
      <c r="M862">
        <v>290</v>
      </c>
      <c r="N862">
        <f t="shared" si="84"/>
        <v>42450</v>
      </c>
      <c r="O862" s="9">
        <f t="shared" si="85"/>
        <v>1222554.2167098823</v>
      </c>
    </row>
    <row r="863" spans="4:15">
      <c r="D863" s="9"/>
      <c r="E863">
        <v>5800</v>
      </c>
      <c r="F863">
        <f t="shared" si="82"/>
        <v>51950</v>
      </c>
      <c r="G863" s="9">
        <f t="shared" si="83"/>
        <v>20212662.822812084</v>
      </c>
      <c r="H863" s="9"/>
      <c r="I863" s="9"/>
      <c r="J863" s="9"/>
      <c r="K863" s="9"/>
      <c r="M863">
        <v>290</v>
      </c>
      <c r="N863">
        <f t="shared" si="84"/>
        <v>42500</v>
      </c>
      <c r="O863" s="9">
        <f t="shared" si="85"/>
        <v>1217808.7160763582</v>
      </c>
    </row>
    <row r="864" spans="4:15">
      <c r="D864" s="9"/>
      <c r="E864">
        <v>5800</v>
      </c>
      <c r="F864">
        <f t="shared" si="82"/>
        <v>52000</v>
      </c>
      <c r="G864" s="9">
        <f t="shared" si="83"/>
        <v>20135500.331396297</v>
      </c>
      <c r="H864" s="9"/>
      <c r="I864" s="9"/>
      <c r="J864" s="9"/>
      <c r="K864" s="9"/>
      <c r="M864">
        <v>290</v>
      </c>
      <c r="N864">
        <f t="shared" si="84"/>
        <v>42550</v>
      </c>
      <c r="O864" s="9">
        <f t="shared" si="85"/>
        <v>1213085.8369443347</v>
      </c>
    </row>
    <row r="865" spans="4:15">
      <c r="D865" s="9"/>
      <c r="E865">
        <v>5800</v>
      </c>
      <c r="F865">
        <f t="shared" si="82"/>
        <v>52050</v>
      </c>
      <c r="G865" s="9">
        <f t="shared" si="83"/>
        <v>20058705.695481561</v>
      </c>
      <c r="H865" s="9"/>
      <c r="I865" s="9"/>
      <c r="J865" s="9"/>
      <c r="K865" s="9"/>
      <c r="M865">
        <v>290</v>
      </c>
      <c r="N865">
        <f t="shared" si="84"/>
        <v>42600</v>
      </c>
      <c r="O865" s="9">
        <f t="shared" si="85"/>
        <v>1208385.4526390694</v>
      </c>
    </row>
    <row r="866" spans="4:15">
      <c r="D866" s="9"/>
      <c r="E866">
        <v>5800</v>
      </c>
      <c r="F866">
        <f t="shared" si="82"/>
        <v>52100</v>
      </c>
      <c r="G866" s="9">
        <f t="shared" si="83"/>
        <v>19982276.812702596</v>
      </c>
      <c r="H866" s="9"/>
      <c r="I866" s="9"/>
      <c r="J866" s="9"/>
      <c r="K866" s="9"/>
      <c r="M866">
        <v>290</v>
      </c>
      <c r="N866">
        <f t="shared" si="84"/>
        <v>42650</v>
      </c>
      <c r="O866" s="9">
        <f t="shared" si="85"/>
        <v>1203707.437291716</v>
      </c>
    </row>
    <row r="867" spans="4:15">
      <c r="D867" s="9"/>
      <c r="E867">
        <v>5800</v>
      </c>
      <c r="F867">
        <f t="shared" si="82"/>
        <v>52150</v>
      </c>
      <c r="G867" s="9">
        <f t="shared" si="83"/>
        <v>19906211.594698437</v>
      </c>
      <c r="H867" s="9"/>
      <c r="I867" s="9"/>
      <c r="J867" s="9"/>
      <c r="K867" s="9"/>
      <c r="M867">
        <v>290</v>
      </c>
      <c r="N867">
        <f t="shared" si="84"/>
        <v>42700</v>
      </c>
      <c r="O867" s="9">
        <f t="shared" si="85"/>
        <v>1199051.6658336716</v>
      </c>
    </row>
    <row r="868" spans="4:15">
      <c r="D868" s="9"/>
      <c r="E868">
        <v>5800</v>
      </c>
      <c r="F868">
        <f t="shared" si="82"/>
        <v>52200</v>
      </c>
      <c r="G868" s="9">
        <f t="shared" si="83"/>
        <v>19830507.967006106</v>
      </c>
      <c r="H868" s="9"/>
      <c r="I868" s="9"/>
      <c r="J868" s="9"/>
      <c r="K868" s="9"/>
      <c r="M868">
        <v>290</v>
      </c>
      <c r="N868">
        <f t="shared" si="84"/>
        <v>42750</v>
      </c>
      <c r="O868" s="9">
        <f t="shared" si="85"/>
        <v>1194418.0139909498</v>
      </c>
    </row>
    <row r="869" spans="4:15">
      <c r="D869" s="9"/>
      <c r="E869">
        <v>5800</v>
      </c>
      <c r="F869">
        <f t="shared" si="82"/>
        <v>52250</v>
      </c>
      <c r="G869" s="9">
        <f t="shared" si="83"/>
        <v>19755163.868954919</v>
      </c>
      <c r="H869" s="9"/>
      <c r="I869" s="9"/>
      <c r="J869" s="9"/>
      <c r="K869" s="9"/>
      <c r="M869">
        <v>290</v>
      </c>
      <c r="N869">
        <f t="shared" si="84"/>
        <v>42800</v>
      </c>
      <c r="O869" s="9">
        <f t="shared" si="85"/>
        <v>1189806.3582786133</v>
      </c>
    </row>
    <row r="870" spans="4:15">
      <c r="D870" s="9"/>
      <c r="E870">
        <v>5800</v>
      </c>
      <c r="F870">
        <f t="shared" si="82"/>
        <v>52300</v>
      </c>
      <c r="G870" s="9">
        <f t="shared" si="83"/>
        <v>19680177.253561668</v>
      </c>
      <c r="H870" s="9"/>
      <c r="I870" s="9"/>
      <c r="J870" s="9"/>
      <c r="K870" s="9"/>
      <c r="M870">
        <v>290</v>
      </c>
      <c r="N870">
        <f t="shared" si="84"/>
        <v>42850</v>
      </c>
      <c r="O870" s="9">
        <f t="shared" si="85"/>
        <v>1185216.5759952357</v>
      </c>
    </row>
    <row r="871" spans="4:15">
      <c r="D871" s="9"/>
      <c r="E871">
        <v>5800</v>
      </c>
      <c r="F871">
        <f t="shared" si="82"/>
        <v>52350</v>
      </c>
      <c r="G871" s="9">
        <f t="shared" si="83"/>
        <v>19605546.087427344</v>
      </c>
      <c r="H871" s="9"/>
      <c r="I871" s="9"/>
      <c r="J871" s="9"/>
      <c r="K871" s="9"/>
      <c r="M871">
        <v>290</v>
      </c>
      <c r="N871">
        <f t="shared" si="84"/>
        <v>42900</v>
      </c>
      <c r="O871" s="9">
        <f t="shared" si="85"/>
        <v>1180648.5452174121</v>
      </c>
    </row>
    <row r="872" spans="4:15">
      <c r="D872" s="9"/>
      <c r="E872">
        <v>5800</v>
      </c>
      <c r="F872">
        <f t="shared" si="82"/>
        <v>52400</v>
      </c>
      <c r="G872" s="9">
        <f t="shared" si="83"/>
        <v>19531268.350633278</v>
      </c>
      <c r="H872" s="9"/>
      <c r="I872" s="9"/>
      <c r="J872" s="9"/>
      <c r="K872" s="9"/>
      <c r="M872">
        <v>290</v>
      </c>
      <c r="N872">
        <f t="shared" si="84"/>
        <v>42950</v>
      </c>
      <c r="O872" s="9">
        <f t="shared" si="85"/>
        <v>1176102.1447943065</v>
      </c>
    </row>
    <row r="873" spans="4:15">
      <c r="D873" s="9"/>
      <c r="E873">
        <v>5800</v>
      </c>
      <c r="F873">
        <f t="shared" si="82"/>
        <v>52450</v>
      </c>
      <c r="G873" s="9">
        <f t="shared" si="83"/>
        <v>19457342.036640011</v>
      </c>
      <c r="H873" s="9"/>
      <c r="I873" s="9"/>
      <c r="J873" s="9"/>
      <c r="K873" s="9"/>
      <c r="M873">
        <v>290</v>
      </c>
      <c r="N873">
        <f t="shared" si="84"/>
        <v>43000</v>
      </c>
      <c r="O873" s="9">
        <f t="shared" si="85"/>
        <v>1171577.2543422445</v>
      </c>
    </row>
    <row r="874" spans="4:15">
      <c r="D874" s="9"/>
      <c r="E874">
        <v>5800</v>
      </c>
      <c r="F874">
        <f t="shared" si="82"/>
        <v>52500</v>
      </c>
      <c r="G874" s="9">
        <f t="shared" si="83"/>
        <v>19383765.152185608</v>
      </c>
      <c r="H874" s="9"/>
      <c r="I874" s="9"/>
      <c r="J874" s="9"/>
      <c r="K874" s="9"/>
      <c r="M874">
        <v>290</v>
      </c>
      <c r="N874">
        <f t="shared" si="84"/>
        <v>43050</v>
      </c>
      <c r="O874" s="9">
        <f t="shared" si="85"/>
        <v>1167073.7542393431</v>
      </c>
    </row>
    <row r="875" spans="4:15">
      <c r="D875" s="9"/>
      <c r="E875">
        <v>5800</v>
      </c>
      <c r="F875">
        <f t="shared" si="82"/>
        <v>52550</v>
      </c>
      <c r="G875" s="9">
        <f t="shared" si="83"/>
        <v>19310535.717185494</v>
      </c>
      <c r="H875" s="9"/>
      <c r="I875" s="9"/>
      <c r="J875" s="9"/>
      <c r="K875" s="9"/>
      <c r="M875">
        <v>290</v>
      </c>
      <c r="N875">
        <f t="shared" si="84"/>
        <v>43100</v>
      </c>
      <c r="O875" s="9">
        <f t="shared" si="85"/>
        <v>1162591.5256201834</v>
      </c>
    </row>
    <row r="876" spans="4:15">
      <c r="D876" s="9"/>
      <c r="E876">
        <v>5800</v>
      </c>
      <c r="F876">
        <f t="shared" si="82"/>
        <v>52600</v>
      </c>
      <c r="G876" s="9">
        <f t="shared" si="83"/>
        <v>19237651.764632996</v>
      </c>
      <c r="H876" s="9"/>
      <c r="I876" s="9"/>
      <c r="J876" s="9"/>
      <c r="K876" s="9"/>
      <c r="M876">
        <v>290</v>
      </c>
      <c r="N876">
        <f t="shared" si="84"/>
        <v>43150</v>
      </c>
      <c r="O876" s="9">
        <f t="shared" si="85"/>
        <v>1158130.4503705194</v>
      </c>
    </row>
    <row r="877" spans="4:15">
      <c r="D877" s="9"/>
      <c r="E877">
        <v>5800</v>
      </c>
      <c r="F877">
        <f t="shared" si="82"/>
        <v>52650</v>
      </c>
      <c r="G877" s="9">
        <f t="shared" si="83"/>
        <v>19165111.340500638</v>
      </c>
      <c r="H877" s="9"/>
      <c r="I877" s="9"/>
      <c r="J877" s="9"/>
      <c r="K877" s="9"/>
      <c r="M877">
        <v>290</v>
      </c>
      <c r="N877">
        <f t="shared" si="84"/>
        <v>43200</v>
      </c>
      <c r="O877" s="9">
        <f t="shared" si="85"/>
        <v>1153690.4111220341</v>
      </c>
    </row>
    <row r="878" spans="4:15">
      <c r="D878" s="9"/>
      <c r="E878">
        <v>5800</v>
      </c>
      <c r="F878">
        <f t="shared" si="82"/>
        <v>52700</v>
      </c>
      <c r="G878" s="9">
        <f t="shared" si="83"/>
        <v>19092912.503642514</v>
      </c>
      <c r="H878" s="9"/>
      <c r="I878" s="9"/>
      <c r="J878" s="9"/>
      <c r="K878" s="9"/>
      <c r="M878">
        <v>290</v>
      </c>
      <c r="N878">
        <f t="shared" si="84"/>
        <v>43250</v>
      </c>
      <c r="O878" s="9">
        <f t="shared" si="85"/>
        <v>1149271.291247125</v>
      </c>
    </row>
    <row r="879" spans="4:15">
      <c r="D879" s="9"/>
      <c r="E879">
        <v>5800</v>
      </c>
      <c r="F879">
        <f t="shared" si="82"/>
        <v>52750</v>
      </c>
      <c r="G879" s="9">
        <f t="shared" si="83"/>
        <v>19021053.325697243</v>
      </c>
      <c r="H879" s="9"/>
      <c r="I879" s="9"/>
      <c r="J879" s="9"/>
      <c r="K879" s="9"/>
      <c r="M879">
        <v>290</v>
      </c>
      <c r="N879">
        <f t="shared" si="84"/>
        <v>43300</v>
      </c>
      <c r="O879" s="9">
        <f t="shared" si="85"/>
        <v>1144872.9748537384</v>
      </c>
    </row>
    <row r="880" spans="4:15">
      <c r="D880" s="9"/>
      <c r="E880">
        <v>5800</v>
      </c>
      <c r="F880">
        <f t="shared" si="82"/>
        <v>52800</v>
      </c>
      <c r="G880" s="9">
        <f t="shared" si="83"/>
        <v>18949531.890991636</v>
      </c>
      <c r="H880" s="9"/>
      <c r="I880" s="9"/>
      <c r="J880" s="9"/>
      <c r="K880" s="9"/>
      <c r="M880">
        <v>290</v>
      </c>
      <c r="N880">
        <f t="shared" si="84"/>
        <v>43350</v>
      </c>
      <c r="O880" s="9">
        <f t="shared" si="85"/>
        <v>1140495.3467802356</v>
      </c>
    </row>
    <row r="881" spans="4:15">
      <c r="D881" s="9"/>
      <c r="E881">
        <v>5800</v>
      </c>
      <c r="F881">
        <f t="shared" si="82"/>
        <v>52850</v>
      </c>
      <c r="G881" s="9">
        <f t="shared" si="83"/>
        <v>18878346.296445806</v>
      </c>
      <c r="H881" s="9"/>
      <c r="I881" s="9"/>
      <c r="J881" s="9"/>
      <c r="K881" s="9"/>
      <c r="M881">
        <v>290</v>
      </c>
      <c r="N881">
        <f t="shared" si="84"/>
        <v>43400</v>
      </c>
      <c r="O881" s="9">
        <f t="shared" si="85"/>
        <v>1136138.2925902996</v>
      </c>
    </row>
    <row r="882" spans="4:15">
      <c r="D882" s="9"/>
      <c r="E882">
        <v>5800</v>
      </c>
      <c r="F882">
        <f t="shared" si="82"/>
        <v>52900</v>
      </c>
      <c r="G882" s="9">
        <f t="shared" si="83"/>
        <v>18807494.651478171</v>
      </c>
      <c r="H882" s="9"/>
      <c r="I882" s="9"/>
      <c r="J882" s="9"/>
      <c r="K882" s="9"/>
      <c r="M882">
        <v>290</v>
      </c>
      <c r="N882">
        <f t="shared" si="84"/>
        <v>43450</v>
      </c>
      <c r="O882" s="9">
        <f t="shared" si="85"/>
        <v>1131801.6985678829</v>
      </c>
    </row>
    <row r="883" spans="4:15">
      <c r="D883" s="9"/>
      <c r="E883">
        <v>5800</v>
      </c>
      <c r="F883">
        <f t="shared" si="82"/>
        <v>52950</v>
      </c>
      <c r="G883" s="9">
        <f t="shared" si="83"/>
        <v>18736975.077912252</v>
      </c>
      <c r="H883" s="9"/>
      <c r="I883" s="9"/>
      <c r="J883" s="9"/>
      <c r="K883" s="9"/>
      <c r="M883">
        <v>290</v>
      </c>
      <c r="N883">
        <f t="shared" si="84"/>
        <v>43500</v>
      </c>
      <c r="O883" s="9">
        <f t="shared" si="85"/>
        <v>1127485.4517121899</v>
      </c>
    </row>
    <row r="884" spans="4:15">
      <c r="D884" s="9"/>
      <c r="E884">
        <v>5800</v>
      </c>
      <c r="F884">
        <f t="shared" si="82"/>
        <v>53000</v>
      </c>
      <c r="G884" s="9">
        <f t="shared" si="83"/>
        <v>18666785.709883198</v>
      </c>
      <c r="H884" s="9"/>
      <c r="I884" s="9"/>
      <c r="J884" s="9"/>
      <c r="K884" s="9"/>
      <c r="M884">
        <v>290</v>
      </c>
      <c r="N884">
        <f t="shared" si="84"/>
        <v>43550</v>
      </c>
      <c r="O884" s="9">
        <f t="shared" si="85"/>
        <v>1123189.4397326941</v>
      </c>
    </row>
    <row r="885" spans="4:15">
      <c r="D885" s="9"/>
      <c r="E885">
        <v>5800</v>
      </c>
      <c r="F885">
        <f t="shared" si="82"/>
        <v>53050</v>
      </c>
      <c r="G885" s="9">
        <f t="shared" si="83"/>
        <v>18596924.69374609</v>
      </c>
      <c r="H885" s="9"/>
      <c r="I885" s="9"/>
      <c r="J885" s="9"/>
      <c r="K885" s="9"/>
      <c r="M885">
        <v>290</v>
      </c>
      <c r="N885">
        <f t="shared" si="84"/>
        <v>43600</v>
      </c>
      <c r="O885" s="9">
        <f t="shared" si="85"/>
        <v>1118913.5510442036</v>
      </c>
    </row>
    <row r="886" spans="4:15">
      <c r="D886" s="9"/>
      <c r="E886">
        <v>5800</v>
      </c>
      <c r="F886">
        <f t="shared" si="82"/>
        <v>53100</v>
      </c>
      <c r="G886" s="9">
        <f t="shared" si="83"/>
        <v>18527390.187984146</v>
      </c>
      <c r="H886" s="9"/>
      <c r="I886" s="9"/>
      <c r="J886" s="9"/>
      <c r="K886" s="9"/>
      <c r="M886">
        <v>290</v>
      </c>
      <c r="N886">
        <f t="shared" si="84"/>
        <v>43650</v>
      </c>
      <c r="O886" s="9">
        <f t="shared" si="85"/>
        <v>1114657.6747619507</v>
      </c>
    </row>
    <row r="887" spans="4:15">
      <c r="D887" s="9"/>
      <c r="E887">
        <v>5800</v>
      </c>
      <c r="F887">
        <f t="shared" si="82"/>
        <v>53150</v>
      </c>
      <c r="G887" s="9">
        <f t="shared" si="83"/>
        <v>18458180.363118589</v>
      </c>
      <c r="H887" s="9"/>
      <c r="I887" s="9"/>
      <c r="J887" s="9"/>
      <c r="K887" s="9"/>
      <c r="M887">
        <v>290</v>
      </c>
      <c r="N887">
        <f t="shared" si="84"/>
        <v>43700</v>
      </c>
      <c r="O887" s="9">
        <f t="shared" si="85"/>
        <v>1110421.7006967254</v>
      </c>
    </row>
    <row r="888" spans="4:15">
      <c r="D888" s="9"/>
      <c r="E888">
        <v>5800</v>
      </c>
      <c r="F888">
        <f t="shared" si="82"/>
        <v>53200</v>
      </c>
      <c r="G888" s="9">
        <f t="shared" si="83"/>
        <v>18389293.401618391</v>
      </c>
      <c r="H888" s="9"/>
      <c r="I888" s="9"/>
      <c r="J888" s="9"/>
      <c r="K888" s="9"/>
      <c r="M888">
        <v>290</v>
      </c>
      <c r="N888">
        <f t="shared" si="84"/>
        <v>43750</v>
      </c>
      <c r="O888" s="9">
        <f t="shared" si="85"/>
        <v>1106205.5193500435</v>
      </c>
    </row>
    <row r="889" spans="4:15">
      <c r="D889" s="9"/>
      <c r="E889">
        <v>5800</v>
      </c>
      <c r="F889">
        <f t="shared" si="82"/>
        <v>53250</v>
      </c>
      <c r="G889" s="9">
        <f t="shared" si="83"/>
        <v>18320727.497811414</v>
      </c>
      <c r="H889" s="9"/>
      <c r="I889" s="9"/>
      <c r="J889" s="9"/>
      <c r="K889" s="9"/>
      <c r="M889">
        <v>290</v>
      </c>
      <c r="N889">
        <f t="shared" si="84"/>
        <v>43800</v>
      </c>
      <c r="O889" s="9">
        <f t="shared" si="85"/>
        <v>1102009.021909354</v>
      </c>
    </row>
    <row r="890" spans="4:15">
      <c r="D890" s="9"/>
      <c r="E890">
        <v>5800</v>
      </c>
      <c r="F890">
        <f t="shared" ref="F890:F953" si="86">+F889+50</f>
        <v>53300</v>
      </c>
      <c r="G890" s="9">
        <f t="shared" ref="G890:G953" si="87">(2*3.14*6.626*9/(F890^5)*10^27)/(EXP((6.626*3)/(1.38*E890*F890)*10^6)-1)</f>
        <v>18252480.857795943</v>
      </c>
      <c r="H890" s="9"/>
      <c r="I890" s="9"/>
      <c r="J890" s="9"/>
      <c r="K890" s="9"/>
      <c r="M890">
        <v>290</v>
      </c>
      <c r="N890">
        <f t="shared" ref="N890:N953" si="88">+N889+50</f>
        <v>43850</v>
      </c>
      <c r="O890" s="9">
        <f t="shared" ref="O890:O953" si="89">(2*3.14*6.626*9/(N890^5)*10^27)/(EXP((6.626*3)/(1.38*M890*N890)*10^6)-1)</f>
        <v>1097832.1002432746</v>
      </c>
    </row>
    <row r="891" spans="4:15">
      <c r="D891" s="9"/>
      <c r="E891">
        <v>5800</v>
      </c>
      <c r="F891">
        <f t="shared" si="86"/>
        <v>53350</v>
      </c>
      <c r="G891" s="9">
        <f t="shared" si="87"/>
        <v>18184551.699353337</v>
      </c>
      <c r="H891" s="9"/>
      <c r="I891" s="9"/>
      <c r="J891" s="9"/>
      <c r="K891" s="9"/>
      <c r="M891">
        <v>290</v>
      </c>
      <c r="N891">
        <f t="shared" si="88"/>
        <v>43900</v>
      </c>
      <c r="O891" s="9">
        <f t="shared" si="89"/>
        <v>1093674.6468968736</v>
      </c>
    </row>
    <row r="892" spans="4:15">
      <c r="D892" s="9"/>
      <c r="E892">
        <v>5800</v>
      </c>
      <c r="F892">
        <f t="shared" si="86"/>
        <v>53400</v>
      </c>
      <c r="G892" s="9">
        <f t="shared" si="87"/>
        <v>18116938.251860552</v>
      </c>
      <c r="H892" s="9"/>
      <c r="I892" s="9"/>
      <c r="J892" s="9"/>
      <c r="K892" s="9"/>
      <c r="M892">
        <v>290</v>
      </c>
      <c r="N892">
        <f t="shared" si="88"/>
        <v>43950</v>
      </c>
      <c r="O892" s="9">
        <f t="shared" si="89"/>
        <v>1089536.5550869757</v>
      </c>
    </row>
    <row r="893" spans="4:15">
      <c r="D893" s="9"/>
      <c r="E893">
        <v>5800</v>
      </c>
      <c r="F893">
        <f t="shared" si="86"/>
        <v>53450</v>
      </c>
      <c r="G893" s="9">
        <f t="shared" si="87"/>
        <v>18049638.756204754</v>
      </c>
      <c r="H893" s="9"/>
      <c r="I893" s="9"/>
      <c r="J893" s="9"/>
      <c r="K893" s="9"/>
      <c r="M893">
        <v>290</v>
      </c>
      <c r="N893">
        <f t="shared" si="88"/>
        <v>44000</v>
      </c>
      <c r="O893" s="9">
        <f t="shared" si="89"/>
        <v>1085417.718697513</v>
      </c>
    </row>
    <row r="894" spans="4:15">
      <c r="D894" s="9"/>
      <c r="E894">
        <v>5800</v>
      </c>
      <c r="F894">
        <f t="shared" si="86"/>
        <v>53500</v>
      </c>
      <c r="G894" s="9">
        <f t="shared" si="87"/>
        <v>17982651.464697499</v>
      </c>
      <c r="H894" s="9"/>
      <c r="I894" s="9"/>
      <c r="J894" s="9"/>
      <c r="K894" s="9"/>
      <c r="M894">
        <v>290</v>
      </c>
      <c r="N894">
        <f t="shared" si="88"/>
        <v>44050</v>
      </c>
      <c r="O894" s="9">
        <f t="shared" si="89"/>
        <v>1081318.0322749035</v>
      </c>
    </row>
    <row r="895" spans="4:15">
      <c r="D895" s="9"/>
      <c r="E895">
        <v>5800</v>
      </c>
      <c r="F895">
        <f t="shared" si="86"/>
        <v>53550</v>
      </c>
      <c r="G895" s="9">
        <f t="shared" si="87"/>
        <v>17915974.640989773</v>
      </c>
      <c r="H895" s="9"/>
      <c r="I895" s="9"/>
      <c r="J895" s="9"/>
      <c r="K895" s="9"/>
      <c r="M895">
        <v>290</v>
      </c>
      <c r="N895">
        <f t="shared" si="88"/>
        <v>44100</v>
      </c>
      <c r="O895" s="9">
        <f t="shared" si="89"/>
        <v>1077237.3910234687</v>
      </c>
    </row>
    <row r="896" spans="4:15">
      <c r="D896" s="9"/>
      <c r="E896">
        <v>5800</v>
      </c>
      <c r="F896">
        <f t="shared" si="86"/>
        <v>53600</v>
      </c>
      <c r="G896" s="9">
        <f t="shared" si="87"/>
        <v>17849606.559988633</v>
      </c>
      <c r="H896" s="9"/>
      <c r="I896" s="9"/>
      <c r="J896" s="9"/>
      <c r="K896" s="9"/>
      <c r="M896">
        <v>290</v>
      </c>
      <c r="N896">
        <f t="shared" si="88"/>
        <v>44150</v>
      </c>
      <c r="O896" s="9">
        <f t="shared" si="89"/>
        <v>1073175.6908008826</v>
      </c>
    </row>
    <row r="897" spans="4:15">
      <c r="D897" s="9"/>
      <c r="E897">
        <v>5800</v>
      </c>
      <c r="F897">
        <f t="shared" si="86"/>
        <v>53650</v>
      </c>
      <c r="G897" s="9">
        <f t="shared" si="87"/>
        <v>17783545.507773336</v>
      </c>
      <c r="H897" s="9"/>
      <c r="I897" s="9"/>
      <c r="J897" s="9"/>
      <c r="K897" s="9"/>
      <c r="M897">
        <v>290</v>
      </c>
      <c r="N897">
        <f t="shared" si="88"/>
        <v>44200</v>
      </c>
      <c r="O897" s="9">
        <f t="shared" si="89"/>
        <v>1069132.828113656</v>
      </c>
    </row>
    <row r="898" spans="4:15">
      <c r="D898" s="9"/>
      <c r="E898">
        <v>5800</v>
      </c>
      <c r="F898">
        <f t="shared" si="86"/>
        <v>53700</v>
      </c>
      <c r="G898" s="9">
        <f t="shared" si="87"/>
        <v>17717789.781512786</v>
      </c>
      <c r="H898" s="9"/>
      <c r="I898" s="9"/>
      <c r="J898" s="9"/>
      <c r="K898" s="9"/>
      <c r="M898">
        <v>290</v>
      </c>
      <c r="N898">
        <f t="shared" si="88"/>
        <v>44250</v>
      </c>
      <c r="O898" s="9">
        <f t="shared" si="89"/>
        <v>1065108.7001126541</v>
      </c>
    </row>
    <row r="899" spans="4:15">
      <c r="D899" s="9"/>
      <c r="E899">
        <v>5800</v>
      </c>
      <c r="F899">
        <f t="shared" si="86"/>
        <v>53750</v>
      </c>
      <c r="G899" s="9">
        <f t="shared" si="87"/>
        <v>17652337.68938408</v>
      </c>
      <c r="H899" s="9"/>
      <c r="I899" s="9"/>
      <c r="J899" s="9"/>
      <c r="K899" s="9"/>
      <c r="M899">
        <v>290</v>
      </c>
      <c r="N899">
        <f t="shared" si="88"/>
        <v>44300</v>
      </c>
      <c r="O899" s="9">
        <f t="shared" si="89"/>
        <v>1061103.2045886475</v>
      </c>
    </row>
    <row r="900" spans="4:15">
      <c r="D900" s="9"/>
      <c r="E900">
        <v>5800</v>
      </c>
      <c r="F900">
        <f t="shared" si="86"/>
        <v>53800</v>
      </c>
      <c r="G900" s="9">
        <f t="shared" si="87"/>
        <v>17587187.550490681</v>
      </c>
      <c r="H900" s="9"/>
      <c r="I900" s="9"/>
      <c r="J900" s="9"/>
      <c r="K900" s="9"/>
      <c r="M900">
        <v>290</v>
      </c>
      <c r="N900">
        <f t="shared" si="88"/>
        <v>44350</v>
      </c>
      <c r="O900" s="9">
        <f t="shared" si="89"/>
        <v>1057116.239967898</v>
      </c>
    </row>
    <row r="901" spans="4:15">
      <c r="D901" s="9"/>
      <c r="E901">
        <v>5800</v>
      </c>
      <c r="F901">
        <f t="shared" si="86"/>
        <v>53850</v>
      </c>
      <c r="G901" s="9">
        <f t="shared" si="87"/>
        <v>17522337.694782078</v>
      </c>
      <c r="H901" s="9"/>
      <c r="I901" s="9"/>
      <c r="J901" s="9"/>
      <c r="K901" s="9"/>
      <c r="M901">
        <v>290</v>
      </c>
      <c r="N901">
        <f t="shared" si="88"/>
        <v>44400</v>
      </c>
      <c r="O901" s="9">
        <f t="shared" si="89"/>
        <v>1053147.7053077719</v>
      </c>
    </row>
    <row r="902" spans="4:15">
      <c r="D902" s="9"/>
      <c r="E902">
        <v>5800</v>
      </c>
      <c r="F902">
        <f t="shared" si="86"/>
        <v>53900</v>
      </c>
      <c r="G902" s="9">
        <f t="shared" si="87"/>
        <v>17457786.462973904</v>
      </c>
      <c r="H902" s="9"/>
      <c r="I902" s="9"/>
      <c r="J902" s="9"/>
      <c r="K902" s="9"/>
      <c r="M902">
        <v>290</v>
      </c>
      <c r="N902">
        <f t="shared" si="88"/>
        <v>44450</v>
      </c>
      <c r="O902" s="9">
        <f t="shared" si="89"/>
        <v>1049197.5002923964</v>
      </c>
    </row>
    <row r="903" spans="4:15">
      <c r="D903" s="9"/>
      <c r="E903">
        <v>5800</v>
      </c>
      <c r="F903">
        <f t="shared" si="86"/>
        <v>53950</v>
      </c>
      <c r="G903" s="9">
        <f t="shared" si="87"/>
        <v>17393532.20646878</v>
      </c>
      <c r="H903" s="9"/>
      <c r="I903" s="9"/>
      <c r="J903" s="9"/>
      <c r="K903" s="9"/>
      <c r="M903">
        <v>290</v>
      </c>
      <c r="N903">
        <f t="shared" si="88"/>
        <v>44500</v>
      </c>
      <c r="O903" s="9">
        <f t="shared" si="89"/>
        <v>1045265.5252283355</v>
      </c>
    </row>
    <row r="904" spans="4:15">
      <c r="D904" s="9"/>
      <c r="E904">
        <v>5800</v>
      </c>
      <c r="F904">
        <f t="shared" si="86"/>
        <v>54000</v>
      </c>
      <c r="G904" s="9">
        <f t="shared" si="87"/>
        <v>17329573.287277501</v>
      </c>
      <c r="H904" s="9"/>
      <c r="I904" s="9"/>
      <c r="J904" s="9"/>
      <c r="K904" s="9"/>
      <c r="M904">
        <v>290</v>
      </c>
      <c r="N904">
        <f t="shared" si="88"/>
        <v>44550</v>
      </c>
      <c r="O904" s="9">
        <f t="shared" si="89"/>
        <v>1041351.6810403083</v>
      </c>
    </row>
    <row r="905" spans="4:15">
      <c r="D905" s="9"/>
      <c r="E905">
        <v>5800</v>
      </c>
      <c r="F905">
        <f t="shared" si="86"/>
        <v>54050</v>
      </c>
      <c r="G905" s="9">
        <f t="shared" si="87"/>
        <v>17265908.077941071</v>
      </c>
      <c r="H905" s="9"/>
      <c r="I905" s="9"/>
      <c r="J905" s="9"/>
      <c r="K905" s="9"/>
      <c r="M905">
        <v>290</v>
      </c>
      <c r="N905">
        <f t="shared" si="88"/>
        <v>44600</v>
      </c>
      <c r="O905" s="9">
        <f t="shared" si="89"/>
        <v>1037455.8692669346</v>
      </c>
    </row>
    <row r="906" spans="4:15">
      <c r="D906" s="9"/>
      <c r="E906">
        <v>5800</v>
      </c>
      <c r="F906">
        <f t="shared" si="86"/>
        <v>54100</v>
      </c>
      <c r="G906" s="9">
        <f t="shared" si="87"/>
        <v>17202534.961453851</v>
      </c>
      <c r="H906" s="9"/>
      <c r="I906" s="9"/>
      <c r="J906" s="9"/>
      <c r="K906" s="9"/>
      <c r="M906">
        <v>290</v>
      </c>
      <c r="N906">
        <f t="shared" si="88"/>
        <v>44650</v>
      </c>
      <c r="O906" s="9">
        <f t="shared" si="89"/>
        <v>1033577.9920565109</v>
      </c>
    </row>
    <row r="907" spans="4:15">
      <c r="D907" s="9"/>
      <c r="E907">
        <v>5800</v>
      </c>
      <c r="F907">
        <f t="shared" si="86"/>
        <v>54150</v>
      </c>
      <c r="G907" s="9">
        <f t="shared" si="87"/>
        <v>17139452.331186377</v>
      </c>
      <c r="H907" s="9"/>
      <c r="I907" s="9"/>
      <c r="J907" s="9"/>
      <c r="K907" s="9"/>
      <c r="M907">
        <v>290</v>
      </c>
      <c r="N907">
        <f t="shared" si="88"/>
        <v>44700</v>
      </c>
      <c r="O907" s="9">
        <f t="shared" si="89"/>
        <v>1029717.9521628234</v>
      </c>
    </row>
    <row r="908" spans="4:15">
      <c r="D908" s="9"/>
      <c r="E908">
        <v>5800</v>
      </c>
      <c r="F908">
        <f t="shared" si="86"/>
        <v>54200</v>
      </c>
      <c r="G908" s="9">
        <f t="shared" si="87"/>
        <v>17076658.590809647</v>
      </c>
      <c r="H908" s="9"/>
      <c r="I908" s="9"/>
      <c r="J908" s="9"/>
      <c r="K908" s="9"/>
      <c r="M908">
        <v>290</v>
      </c>
      <c r="N908">
        <f t="shared" si="88"/>
        <v>44750</v>
      </c>
      <c r="O908" s="9">
        <f t="shared" si="89"/>
        <v>1025875.6529409868</v>
      </c>
    </row>
    <row r="909" spans="4:15">
      <c r="D909" s="9"/>
      <c r="E909">
        <v>5800</v>
      </c>
      <c r="F909">
        <f t="shared" si="86"/>
        <v>54250</v>
      </c>
      <c r="G909" s="9">
        <f t="shared" si="87"/>
        <v>17014152.154219482</v>
      </c>
      <c r="H909" s="9"/>
      <c r="I909" s="9"/>
      <c r="J909" s="9"/>
      <c r="K909" s="9"/>
      <c r="M909">
        <v>290</v>
      </c>
      <c r="N909">
        <f t="shared" si="88"/>
        <v>44800</v>
      </c>
      <c r="O909" s="9">
        <f t="shared" si="89"/>
        <v>1022050.9983433149</v>
      </c>
    </row>
    <row r="910" spans="4:15">
      <c r="D910" s="9"/>
      <c r="E910">
        <v>5800</v>
      </c>
      <c r="F910">
        <f t="shared" si="86"/>
        <v>54300</v>
      </c>
      <c r="G910" s="9">
        <f t="shared" si="87"/>
        <v>16951931.445461966</v>
      </c>
      <c r="H910" s="9"/>
      <c r="I910" s="9"/>
      <c r="J910" s="9"/>
      <c r="K910" s="9"/>
      <c r="M910">
        <v>290</v>
      </c>
      <c r="N910">
        <f t="shared" si="88"/>
        <v>44850</v>
      </c>
      <c r="O910" s="9">
        <f t="shared" si="89"/>
        <v>1018243.8929152241</v>
      </c>
    </row>
    <row r="911" spans="4:15">
      <c r="D911" s="9"/>
      <c r="E911">
        <v>5800</v>
      </c>
      <c r="F911">
        <f t="shared" si="86"/>
        <v>54350</v>
      </c>
      <c r="G911" s="9">
        <f t="shared" si="87"/>
        <v>16889994.898659214</v>
      </c>
      <c r="H911" s="9"/>
      <c r="I911" s="9"/>
      <c r="J911" s="9"/>
      <c r="K911" s="9"/>
      <c r="M911">
        <v>290</v>
      </c>
      <c r="N911">
        <f t="shared" si="88"/>
        <v>44900</v>
      </c>
      <c r="O911" s="9">
        <f t="shared" si="89"/>
        <v>1014454.2417911666</v>
      </c>
    </row>
    <row r="912" spans="4:15">
      <c r="D912" s="9"/>
      <c r="E912">
        <v>5800</v>
      </c>
      <c r="F912">
        <f t="shared" si="86"/>
        <v>54400</v>
      </c>
      <c r="G912" s="9">
        <f t="shared" si="87"/>
        <v>16828340.957935851</v>
      </c>
      <c r="H912" s="9"/>
      <c r="I912" s="9"/>
      <c r="J912" s="9"/>
      <c r="K912" s="9"/>
      <c r="M912">
        <v>290</v>
      </c>
      <c r="N912">
        <f t="shared" si="88"/>
        <v>44950</v>
      </c>
      <c r="O912" s="9">
        <f t="shared" si="89"/>
        <v>1010681.9506905917</v>
      </c>
    </row>
    <row r="913" spans="4:15">
      <c r="D913" s="9"/>
      <c r="E913">
        <v>5800</v>
      </c>
      <c r="F913">
        <f t="shared" si="86"/>
        <v>54450</v>
      </c>
      <c r="G913" s="9">
        <f t="shared" si="87"/>
        <v>16766968.077345893</v>
      </c>
      <c r="H913" s="9"/>
      <c r="I913" s="9"/>
      <c r="J913" s="9"/>
      <c r="K913" s="9"/>
      <c r="M913">
        <v>290</v>
      </c>
      <c r="N913">
        <f t="shared" si="88"/>
        <v>45000</v>
      </c>
      <c r="O913" s="9">
        <f t="shared" si="89"/>
        <v>1006926.9259139394</v>
      </c>
    </row>
    <row r="914" spans="4:15">
      <c r="D914" s="9"/>
      <c r="E914">
        <v>5800</v>
      </c>
      <c r="F914">
        <f t="shared" si="86"/>
        <v>54500</v>
      </c>
      <c r="G914" s="9">
        <f t="shared" si="87"/>
        <v>16705874.720800532</v>
      </c>
      <c r="H914" s="9"/>
      <c r="I914" s="9"/>
      <c r="J914" s="9"/>
      <c r="K914" s="9"/>
      <c r="M914">
        <v>290</v>
      </c>
      <c r="N914">
        <f t="shared" si="88"/>
        <v>45050</v>
      </c>
      <c r="O914" s="9">
        <f t="shared" si="89"/>
        <v>1003189.0743386631</v>
      </c>
    </row>
    <row r="915" spans="4:15">
      <c r="D915" s="9"/>
      <c r="E915">
        <v>5800</v>
      </c>
      <c r="F915">
        <f t="shared" si="86"/>
        <v>54550</v>
      </c>
      <c r="G915" s="9">
        <f t="shared" si="87"/>
        <v>16645059.361996401</v>
      </c>
      <c r="H915" s="9"/>
      <c r="I915" s="9"/>
      <c r="J915" s="9"/>
      <c r="K915" s="9"/>
      <c r="M915">
        <v>290</v>
      </c>
      <c r="N915">
        <f t="shared" si="88"/>
        <v>45100</v>
      </c>
      <c r="O915" s="9">
        <f t="shared" si="89"/>
        <v>999468.30341528123</v>
      </c>
    </row>
    <row r="916" spans="4:15">
      <c r="D916" s="9"/>
      <c r="E916">
        <v>5800</v>
      </c>
      <c r="F916">
        <f t="shared" si="86"/>
        <v>54600</v>
      </c>
      <c r="G916" s="9">
        <f t="shared" si="87"/>
        <v>16584520.48434422</v>
      </c>
      <c r="H916" s="9"/>
      <c r="I916" s="9"/>
      <c r="J916" s="9"/>
      <c r="K916" s="9"/>
      <c r="M916">
        <v>290</v>
      </c>
      <c r="N916">
        <f t="shared" si="88"/>
        <v>45150</v>
      </c>
      <c r="O916" s="9">
        <f t="shared" si="89"/>
        <v>995764.52116345998</v>
      </c>
    </row>
    <row r="917" spans="4:15">
      <c r="D917" s="9"/>
      <c r="E917">
        <v>5800</v>
      </c>
      <c r="F917">
        <f t="shared" si="86"/>
        <v>54650</v>
      </c>
      <c r="G917" s="9">
        <f t="shared" si="87"/>
        <v>16524256.580898494</v>
      </c>
      <c r="H917" s="9"/>
      <c r="I917" s="9"/>
      <c r="J917" s="9"/>
      <c r="K917" s="9"/>
      <c r="M917">
        <v>290</v>
      </c>
      <c r="N917">
        <f t="shared" si="88"/>
        <v>45200</v>
      </c>
      <c r="O917" s="9">
        <f t="shared" si="89"/>
        <v>992077.63616812055</v>
      </c>
    </row>
    <row r="918" spans="4:15">
      <c r="D918" s="9"/>
      <c r="E918">
        <v>5800</v>
      </c>
      <c r="F918">
        <f t="shared" si="86"/>
        <v>54700</v>
      </c>
      <c r="G918" s="9">
        <f t="shared" si="87"/>
        <v>16464266.154287167</v>
      </c>
      <c r="H918" s="9"/>
      <c r="I918" s="9"/>
      <c r="J918" s="9"/>
      <c r="K918" s="9"/>
      <c r="M918">
        <v>290</v>
      </c>
      <c r="N918">
        <f t="shared" si="88"/>
        <v>45250</v>
      </c>
      <c r="O918" s="9">
        <f t="shared" si="89"/>
        <v>988407.55757558218</v>
      </c>
    </row>
    <row r="919" spans="4:15">
      <c r="D919" s="9"/>
      <c r="E919">
        <v>5800</v>
      </c>
      <c r="F919">
        <f t="shared" si="86"/>
        <v>54750</v>
      </c>
      <c r="G919" s="9">
        <f t="shared" si="87"/>
        <v>16404547.716642486</v>
      </c>
      <c r="H919" s="9"/>
      <c r="I919" s="9"/>
      <c r="J919" s="9"/>
      <c r="K919" s="9"/>
      <c r="M919">
        <v>290</v>
      </c>
      <c r="N919">
        <f t="shared" si="88"/>
        <v>45300</v>
      </c>
      <c r="O919" s="9">
        <f t="shared" si="89"/>
        <v>984754.19508972717</v>
      </c>
    </row>
    <row r="920" spans="4:15">
      <c r="D920" s="9"/>
      <c r="E920">
        <v>5800</v>
      </c>
      <c r="F920">
        <f t="shared" si="86"/>
        <v>54800</v>
      </c>
      <c r="G920" s="9">
        <f t="shared" si="87"/>
        <v>16345099.78953189</v>
      </c>
      <c r="H920" s="9"/>
      <c r="I920" s="9"/>
      <c r="J920" s="9"/>
      <c r="K920" s="9"/>
      <c r="M920">
        <v>290</v>
      </c>
      <c r="N920">
        <f t="shared" si="88"/>
        <v>45350</v>
      </c>
      <c r="O920" s="9">
        <f t="shared" si="89"/>
        <v>981117.45896819781</v>
      </c>
    </row>
    <row r="921" spans="4:15">
      <c r="D921" s="9"/>
      <c r="E921">
        <v>5800</v>
      </c>
      <c r="F921">
        <f t="shared" si="86"/>
        <v>54850</v>
      </c>
      <c r="G921" s="9">
        <f t="shared" si="87"/>
        <v>16285920.903889794</v>
      </c>
      <c r="H921" s="9"/>
      <c r="I921" s="9"/>
      <c r="J921" s="9"/>
      <c r="K921" s="9"/>
      <c r="M921">
        <v>290</v>
      </c>
      <c r="N921">
        <f t="shared" si="88"/>
        <v>45400</v>
      </c>
      <c r="O921" s="9">
        <f t="shared" si="89"/>
        <v>977497.26001862087</v>
      </c>
    </row>
    <row r="922" spans="4:15">
      <c r="D922" s="9"/>
      <c r="E922">
        <v>5800</v>
      </c>
      <c r="F922">
        <f t="shared" si="86"/>
        <v>54900</v>
      </c>
      <c r="G922" s="9">
        <f t="shared" si="87"/>
        <v>16227009.599949738</v>
      </c>
      <c r="H922" s="9"/>
      <c r="I922" s="9"/>
      <c r="J922" s="9"/>
      <c r="K922" s="9"/>
      <c r="M922">
        <v>290</v>
      </c>
      <c r="N922">
        <f t="shared" si="88"/>
        <v>45450</v>
      </c>
      <c r="O922" s="9">
        <f t="shared" si="89"/>
        <v>973893.50959486049</v>
      </c>
    </row>
    <row r="923" spans="4:15">
      <c r="D923" s="9"/>
      <c r="E923">
        <v>5800</v>
      </c>
      <c r="F923">
        <f t="shared" si="86"/>
        <v>54950</v>
      </c>
      <c r="G923" s="9">
        <f t="shared" si="87"/>
        <v>16168364.42717739</v>
      </c>
      <c r="H923" s="9"/>
      <c r="I923" s="9"/>
      <c r="J923" s="9"/>
      <c r="K923" s="9"/>
      <c r="M923">
        <v>290</v>
      </c>
      <c r="N923">
        <f t="shared" si="88"/>
        <v>45500</v>
      </c>
      <c r="O923" s="9">
        <f t="shared" si="89"/>
        <v>970306.11959329608</v>
      </c>
    </row>
    <row r="924" spans="4:15">
      <c r="D924" s="9"/>
      <c r="E924">
        <v>5800</v>
      </c>
      <c r="F924">
        <f t="shared" si="86"/>
        <v>55000</v>
      </c>
      <c r="G924" s="9">
        <f t="shared" si="87"/>
        <v>16109983.944203585</v>
      </c>
      <c r="H924" s="9"/>
      <c r="I924" s="9"/>
      <c r="J924" s="9"/>
      <c r="K924" s="9"/>
      <c r="M924">
        <v>290</v>
      </c>
      <c r="N924">
        <f t="shared" si="88"/>
        <v>45550</v>
      </c>
      <c r="O924" s="9">
        <f t="shared" si="89"/>
        <v>966735.00244913099</v>
      </c>
    </row>
    <row r="925" spans="4:15">
      <c r="D925" s="9"/>
      <c r="E925">
        <v>5800</v>
      </c>
      <c r="F925">
        <f t="shared" si="86"/>
        <v>55050</v>
      </c>
      <c r="G925" s="9">
        <f t="shared" si="87"/>
        <v>16051866.718758484</v>
      </c>
      <c r="H925" s="9"/>
      <c r="I925" s="9"/>
      <c r="J925" s="9"/>
      <c r="K925" s="9"/>
      <c r="M925">
        <v>290</v>
      </c>
      <c r="N925">
        <f t="shared" si="88"/>
        <v>45600</v>
      </c>
      <c r="O925" s="9">
        <f t="shared" si="89"/>
        <v>963180.07113272895</v>
      </c>
    </row>
    <row r="926" spans="4:15">
      <c r="D926" s="9"/>
      <c r="E926">
        <v>5800</v>
      </c>
      <c r="F926">
        <f t="shared" si="86"/>
        <v>55100</v>
      </c>
      <c r="G926" s="9">
        <f t="shared" si="87"/>
        <v>15994011.327605721</v>
      </c>
      <c r="H926" s="9"/>
      <c r="I926" s="9"/>
      <c r="J926" s="9"/>
      <c r="K926" s="9"/>
      <c r="M926">
        <v>290</v>
      </c>
      <c r="N926">
        <f t="shared" si="88"/>
        <v>45650</v>
      </c>
      <c r="O926" s="9">
        <f t="shared" si="89"/>
        <v>959641.23914597137</v>
      </c>
    </row>
    <row r="927" spans="4:15">
      <c r="D927" s="9"/>
      <c r="E927">
        <v>5800</v>
      </c>
      <c r="F927">
        <f t="shared" si="86"/>
        <v>55150</v>
      </c>
      <c r="G927" s="9">
        <f t="shared" si="87"/>
        <v>15936416.356477551</v>
      </c>
      <c r="H927" s="9"/>
      <c r="I927" s="9"/>
      <c r="J927" s="9"/>
      <c r="K927" s="9"/>
      <c r="M927">
        <v>290</v>
      </c>
      <c r="N927">
        <f t="shared" si="88"/>
        <v>45700</v>
      </c>
      <c r="O927" s="9">
        <f t="shared" si="89"/>
        <v>956118.42051865067</v>
      </c>
    </row>
    <row r="928" spans="4:15">
      <c r="D928" s="9"/>
      <c r="E928">
        <v>5800</v>
      </c>
      <c r="F928">
        <f t="shared" si="86"/>
        <v>55200</v>
      </c>
      <c r="G928" s="9">
        <f t="shared" si="87"/>
        <v>15879080.400010325</v>
      </c>
      <c r="H928" s="9"/>
      <c r="I928" s="9"/>
      <c r="J928" s="9"/>
      <c r="K928" s="9"/>
      <c r="M928">
        <v>290</v>
      </c>
      <c r="N928">
        <f t="shared" si="88"/>
        <v>45750</v>
      </c>
      <c r="O928" s="9">
        <f t="shared" si="89"/>
        <v>952611.52980488259</v>
      </c>
    </row>
    <row r="929" spans="4:15">
      <c r="D929" s="9"/>
      <c r="E929">
        <v>5800</v>
      </c>
      <c r="F929">
        <f t="shared" si="86"/>
        <v>55250</v>
      </c>
      <c r="G929" s="9">
        <f t="shared" si="87"/>
        <v>15822002.061680226</v>
      </c>
      <c r="H929" s="9"/>
      <c r="I929" s="9"/>
      <c r="J929" s="9"/>
      <c r="K929" s="9"/>
      <c r="M929">
        <v>290</v>
      </c>
      <c r="N929">
        <f t="shared" si="88"/>
        <v>45800</v>
      </c>
      <c r="O929" s="9">
        <f t="shared" si="89"/>
        <v>949120.4820795483</v>
      </c>
    </row>
    <row r="930" spans="4:15">
      <c r="D930" s="9"/>
      <c r="E930">
        <v>5800</v>
      </c>
      <c r="F930">
        <f t="shared" si="86"/>
        <v>55300</v>
      </c>
      <c r="G930" s="9">
        <f t="shared" si="87"/>
        <v>15765179.953740099</v>
      </c>
      <c r="H930" s="9"/>
      <c r="I930" s="9"/>
      <c r="J930" s="9"/>
      <c r="K930" s="9"/>
      <c r="M930">
        <v>290</v>
      </c>
      <c r="N930">
        <f t="shared" si="88"/>
        <v>45850</v>
      </c>
      <c r="O930" s="9">
        <f t="shared" si="89"/>
        <v>945645.19293476245</v>
      </c>
    </row>
    <row r="931" spans="4:15">
      <c r="D931" s="9"/>
      <c r="E931">
        <v>5800</v>
      </c>
      <c r="F931">
        <f t="shared" si="86"/>
        <v>55350</v>
      </c>
      <c r="G931" s="9">
        <f t="shared" si="87"/>
        <v>15708612.697156327</v>
      </c>
      <c r="H931" s="9"/>
      <c r="I931" s="9"/>
      <c r="J931" s="9"/>
      <c r="K931" s="9"/>
      <c r="M931">
        <v>290</v>
      </c>
      <c r="N931">
        <f t="shared" si="88"/>
        <v>45900</v>
      </c>
      <c r="O931" s="9">
        <f t="shared" si="89"/>
        <v>942185.57847636961</v>
      </c>
    </row>
    <row r="932" spans="4:15">
      <c r="D932" s="9"/>
      <c r="E932">
        <v>5800</v>
      </c>
      <c r="F932">
        <f t="shared" si="86"/>
        <v>55400</v>
      </c>
      <c r="G932" s="9">
        <f t="shared" si="87"/>
        <v>15652298.92154629</v>
      </c>
      <c r="H932" s="9"/>
      <c r="I932" s="9"/>
      <c r="J932" s="9"/>
      <c r="K932" s="9"/>
      <c r="M932">
        <v>290</v>
      </c>
      <c r="N932">
        <f t="shared" si="88"/>
        <v>45950</v>
      </c>
      <c r="O932" s="9">
        <f t="shared" si="89"/>
        <v>938741.55532045907</v>
      </c>
    </row>
    <row r="933" spans="4:15">
      <c r="D933" s="9"/>
      <c r="E933">
        <v>5800</v>
      </c>
      <c r="F933">
        <f t="shared" si="86"/>
        <v>55450</v>
      </c>
      <c r="G933" s="9">
        <f t="shared" si="87"/>
        <v>15596237.2651165</v>
      </c>
      <c r="H933" s="9"/>
      <c r="I933" s="9"/>
      <c r="J933" s="9"/>
      <c r="K933" s="9"/>
      <c r="M933">
        <v>290</v>
      </c>
      <c r="N933">
        <f t="shared" si="88"/>
        <v>46000</v>
      </c>
      <c r="O933" s="9">
        <f t="shared" si="89"/>
        <v>935313.04058991384</v>
      </c>
    </row>
    <row r="934" spans="4:15">
      <c r="D934" s="9"/>
      <c r="E934">
        <v>5800</v>
      </c>
      <c r="F934">
        <f t="shared" si="86"/>
        <v>55500</v>
      </c>
      <c r="G934" s="9">
        <f t="shared" si="87"/>
        <v>15540426.374601105</v>
      </c>
      <c r="H934" s="9"/>
      <c r="I934" s="9"/>
      <c r="J934" s="9"/>
      <c r="K934" s="9"/>
      <c r="M934">
        <v>290</v>
      </c>
      <c r="N934">
        <f t="shared" si="88"/>
        <v>46050</v>
      </c>
      <c r="O934" s="9">
        <f t="shared" si="89"/>
        <v>931899.95191097993</v>
      </c>
    </row>
    <row r="935" spans="4:15">
      <c r="D935" s="9"/>
      <c r="E935">
        <v>5800</v>
      </c>
      <c r="F935">
        <f t="shared" si="86"/>
        <v>55550</v>
      </c>
      <c r="G935" s="9">
        <f t="shared" si="87"/>
        <v>15484864.905200992</v>
      </c>
      <c r="H935" s="9"/>
      <c r="I935" s="9"/>
      <c r="J935" s="9"/>
      <c r="K935" s="9"/>
      <c r="M935">
        <v>290</v>
      </c>
      <c r="N935">
        <f t="shared" si="88"/>
        <v>46100</v>
      </c>
      <c r="O935" s="9">
        <f t="shared" si="89"/>
        <v>928502.20740986522</v>
      </c>
    </row>
    <row r="936" spans="4:15">
      <c r="D936" s="9"/>
      <c r="E936">
        <v>5800</v>
      </c>
      <c r="F936">
        <f t="shared" si="86"/>
        <v>55600</v>
      </c>
      <c r="G936" s="9">
        <f t="shared" si="87"/>
        <v>15429551.520523073</v>
      </c>
      <c r="H936" s="9"/>
      <c r="I936" s="9"/>
      <c r="J936" s="9"/>
      <c r="K936" s="9"/>
      <c r="M936">
        <v>290</v>
      </c>
      <c r="N936">
        <f t="shared" si="88"/>
        <v>46150</v>
      </c>
      <c r="O936" s="9">
        <f t="shared" si="89"/>
        <v>925119.72570935416</v>
      </c>
    </row>
    <row r="937" spans="4:15">
      <c r="D937" s="9"/>
      <c r="E937">
        <v>5800</v>
      </c>
      <c r="F937">
        <f t="shared" si="86"/>
        <v>55650</v>
      </c>
      <c r="G937" s="9">
        <f t="shared" si="87"/>
        <v>15374484.892520567</v>
      </c>
      <c r="H937" s="9"/>
      <c r="I937" s="9"/>
      <c r="J937" s="9"/>
      <c r="K937" s="9"/>
      <c r="M937">
        <v>290</v>
      </c>
      <c r="N937">
        <f t="shared" si="88"/>
        <v>46200</v>
      </c>
      <c r="O937" s="9">
        <f t="shared" si="89"/>
        <v>921752.42592546111</v>
      </c>
    </row>
    <row r="938" spans="4:15">
      <c r="D938" s="9"/>
      <c r="E938">
        <v>5800</v>
      </c>
      <c r="F938">
        <f t="shared" si="86"/>
        <v>55700</v>
      </c>
      <c r="G938" s="9">
        <f t="shared" si="87"/>
        <v>15319663.701433286</v>
      </c>
      <c r="H938" s="9"/>
      <c r="I938" s="9"/>
      <c r="J938" s="9"/>
      <c r="K938" s="9"/>
      <c r="M938">
        <v>290</v>
      </c>
      <c r="N938">
        <f t="shared" si="88"/>
        <v>46250</v>
      </c>
      <c r="O938" s="9">
        <f t="shared" si="89"/>
        <v>918400.22766409651</v>
      </c>
    </row>
    <row r="939" spans="4:15">
      <c r="D939" s="9"/>
      <c r="E939">
        <v>5800</v>
      </c>
      <c r="F939">
        <f t="shared" si="86"/>
        <v>55750</v>
      </c>
      <c r="G939" s="9">
        <f t="shared" si="87"/>
        <v>15265086.63572867</v>
      </c>
      <c r="H939" s="9"/>
      <c r="I939" s="9"/>
      <c r="J939" s="9"/>
      <c r="K939" s="9"/>
      <c r="M939">
        <v>290</v>
      </c>
      <c r="N939">
        <f t="shared" si="88"/>
        <v>46300</v>
      </c>
      <c r="O939" s="9">
        <f t="shared" si="89"/>
        <v>915063.051017761</v>
      </c>
    </row>
    <row r="940" spans="4:15">
      <c r="D940" s="9"/>
      <c r="E940">
        <v>5800</v>
      </c>
      <c r="F940">
        <f t="shared" si="86"/>
        <v>55800</v>
      </c>
      <c r="G940" s="9">
        <f t="shared" si="87"/>
        <v>15210752.392043311</v>
      </c>
      <c r="H940" s="9"/>
      <c r="I940" s="9"/>
      <c r="J940" s="9"/>
      <c r="K940" s="9"/>
      <c r="M940">
        <v>290</v>
      </c>
      <c r="N940">
        <f t="shared" si="88"/>
        <v>46350</v>
      </c>
      <c r="O940" s="9">
        <f t="shared" si="89"/>
        <v>911740.81656226818</v>
      </c>
    </row>
    <row r="941" spans="4:15">
      <c r="D941" s="9"/>
      <c r="E941">
        <v>5800</v>
      </c>
      <c r="F941">
        <f t="shared" si="86"/>
        <v>55850</v>
      </c>
      <c r="G941" s="9">
        <f t="shared" si="87"/>
        <v>15156659.675124682</v>
      </c>
      <c r="H941" s="9"/>
      <c r="I941" s="9"/>
      <c r="J941" s="9"/>
      <c r="K941" s="9"/>
      <c r="M941">
        <v>290</v>
      </c>
      <c r="N941">
        <f t="shared" si="88"/>
        <v>46400</v>
      </c>
      <c r="O941" s="9">
        <f t="shared" si="89"/>
        <v>908433.44535348658</v>
      </c>
    </row>
    <row r="942" spans="4:15">
      <c r="D942" s="9"/>
      <c r="E942">
        <v>5800</v>
      </c>
      <c r="F942">
        <f t="shared" si="86"/>
        <v>55900</v>
      </c>
      <c r="G942" s="9">
        <f t="shared" si="87"/>
        <v>15102807.197773509</v>
      </c>
      <c r="H942" s="9"/>
      <c r="I942" s="9"/>
      <c r="J942" s="9"/>
      <c r="K942" s="9"/>
      <c r="M942">
        <v>290</v>
      </c>
      <c r="N942">
        <f t="shared" si="88"/>
        <v>46450</v>
      </c>
      <c r="O942" s="9">
        <f t="shared" si="89"/>
        <v>905140.8589241032</v>
      </c>
    </row>
    <row r="943" spans="4:15">
      <c r="D943" s="9"/>
      <c r="E943">
        <v>5800</v>
      </c>
      <c r="F943">
        <f t="shared" si="86"/>
        <v>55950</v>
      </c>
      <c r="G943" s="9">
        <f t="shared" si="87"/>
        <v>15049193.680786857</v>
      </c>
      <c r="H943" s="9"/>
      <c r="I943" s="9"/>
      <c r="J943" s="9"/>
      <c r="K943" s="9"/>
      <c r="M943">
        <v>290</v>
      </c>
      <c r="N943">
        <f t="shared" si="88"/>
        <v>46500</v>
      </c>
      <c r="O943" s="9">
        <f t="shared" si="89"/>
        <v>901862.97928042093</v>
      </c>
    </row>
    <row r="944" spans="4:15">
      <c r="D944" s="9"/>
      <c r="E944">
        <v>5800</v>
      </c>
      <c r="F944">
        <f t="shared" si="86"/>
        <v>56000</v>
      </c>
      <c r="G944" s="9">
        <f t="shared" si="87"/>
        <v>14995817.852900974</v>
      </c>
      <c r="H944" s="9"/>
      <c r="I944" s="9"/>
      <c r="J944" s="9"/>
      <c r="K944" s="9"/>
      <c r="M944">
        <v>290</v>
      </c>
      <c r="N944">
        <f t="shared" si="88"/>
        <v>46550</v>
      </c>
      <c r="O944" s="9">
        <f t="shared" si="89"/>
        <v>898599.72889916738</v>
      </c>
    </row>
    <row r="945" spans="4:15">
      <c r="D945" s="9"/>
      <c r="E945">
        <v>5800</v>
      </c>
      <c r="F945">
        <f t="shared" si="86"/>
        <v>56050</v>
      </c>
      <c r="G945" s="9">
        <f t="shared" si="87"/>
        <v>14942678.450735569</v>
      </c>
      <c r="H945" s="9"/>
      <c r="I945" s="9"/>
      <c r="J945" s="9"/>
      <c r="K945" s="9"/>
      <c r="M945">
        <v>290</v>
      </c>
      <c r="N945">
        <f t="shared" si="88"/>
        <v>46600</v>
      </c>
      <c r="O945" s="9">
        <f t="shared" si="89"/>
        <v>895351.03072433488</v>
      </c>
    </row>
    <row r="946" spans="4:15">
      <c r="D946" s="9"/>
      <c r="E946">
        <v>5800</v>
      </c>
      <c r="F946">
        <f t="shared" si="86"/>
        <v>56100</v>
      </c>
      <c r="G946" s="9">
        <f t="shared" si="87"/>
        <v>14889774.218737436</v>
      </c>
      <c r="H946" s="9"/>
      <c r="I946" s="9"/>
      <c r="J946" s="9"/>
      <c r="K946" s="9"/>
      <c r="M946">
        <v>290</v>
      </c>
      <c r="N946">
        <f t="shared" si="88"/>
        <v>46650</v>
      </c>
      <c r="O946" s="9">
        <f t="shared" si="89"/>
        <v>892116.80816404137</v>
      </c>
    </row>
    <row r="947" spans="4:15">
      <c r="D947" s="9"/>
      <c r="E947">
        <v>5800</v>
      </c>
      <c r="F947">
        <f t="shared" si="86"/>
        <v>56150</v>
      </c>
      <c r="G947" s="9">
        <f t="shared" si="87"/>
        <v>14837103.909125438</v>
      </c>
      <c r="H947" s="9"/>
      <c r="I947" s="9"/>
      <c r="J947" s="9"/>
      <c r="K947" s="9"/>
      <c r="M947">
        <v>290</v>
      </c>
      <c r="N947">
        <f t="shared" si="88"/>
        <v>46700</v>
      </c>
      <c r="O947" s="9">
        <f t="shared" si="89"/>
        <v>888896.98508741322</v>
      </c>
    </row>
    <row r="948" spans="4:15">
      <c r="D948" s="9"/>
      <c r="E948">
        <v>5800</v>
      </c>
      <c r="F948">
        <f t="shared" si="86"/>
        <v>56200</v>
      </c>
      <c r="G948" s="9">
        <f t="shared" si="87"/>
        <v>14784666.281835657</v>
      </c>
      <c r="H948" s="9"/>
      <c r="I948" s="9"/>
      <c r="J948" s="9"/>
      <c r="K948" s="9"/>
      <c r="M948">
        <v>290</v>
      </c>
      <c r="N948">
        <f t="shared" si="88"/>
        <v>46750</v>
      </c>
      <c r="O948" s="9">
        <f t="shared" si="89"/>
        <v>885691.48582149355</v>
      </c>
    </row>
    <row r="949" spans="4:15">
      <c r="D949" s="9"/>
      <c r="E949">
        <v>5800</v>
      </c>
      <c r="F949">
        <f t="shared" si="86"/>
        <v>56250</v>
      </c>
      <c r="G949" s="9">
        <f t="shared" si="87"/>
        <v>14732460.104466395</v>
      </c>
      <c r="H949" s="9"/>
      <c r="I949" s="9"/>
      <c r="J949" s="9"/>
      <c r="K949" s="9"/>
      <c r="M949">
        <v>290</v>
      </c>
      <c r="N949">
        <f t="shared" si="88"/>
        <v>46800</v>
      </c>
      <c r="O949" s="9">
        <f t="shared" si="89"/>
        <v>882500.23514816898</v>
      </c>
    </row>
    <row r="950" spans="4:15">
      <c r="D950" s="9"/>
      <c r="E950">
        <v>5800</v>
      </c>
      <c r="F950">
        <f t="shared" si="86"/>
        <v>56300</v>
      </c>
      <c r="G950" s="9">
        <f t="shared" si="87"/>
        <v>14680484.152224736</v>
      </c>
      <c r="H950" s="9"/>
      <c r="I950" s="9"/>
      <c r="J950" s="9"/>
      <c r="K950" s="9"/>
      <c r="M950">
        <v>290</v>
      </c>
      <c r="N950">
        <f t="shared" si="88"/>
        <v>46850</v>
      </c>
      <c r="O950" s="9">
        <f t="shared" si="89"/>
        <v>879323.15830112342</v>
      </c>
    </row>
    <row r="951" spans="4:15">
      <c r="D951" s="9"/>
      <c r="E951">
        <v>5800</v>
      </c>
      <c r="F951">
        <f t="shared" si="86"/>
        <v>56350</v>
      </c>
      <c r="G951" s="9">
        <f t="shared" si="87"/>
        <v>14628737.207872465</v>
      </c>
      <c r="H951" s="9"/>
      <c r="I951" s="9"/>
      <c r="J951" s="9"/>
      <c r="K951" s="9"/>
      <c r="M951">
        <v>290</v>
      </c>
      <c r="N951">
        <f t="shared" si="88"/>
        <v>46900</v>
      </c>
      <c r="O951" s="9">
        <f t="shared" si="89"/>
        <v>876160.18096281122</v>
      </c>
    </row>
    <row r="952" spans="4:15">
      <c r="D952" s="9"/>
      <c r="E952">
        <v>5800</v>
      </c>
      <c r="F952">
        <f t="shared" si="86"/>
        <v>56400</v>
      </c>
      <c r="G952" s="9">
        <f t="shared" si="87"/>
        <v>14577218.061673086</v>
      </c>
      <c r="H952" s="9"/>
      <c r="I952" s="9"/>
      <c r="J952" s="9"/>
      <c r="K952" s="9"/>
      <c r="M952">
        <v>290</v>
      </c>
      <c r="N952">
        <f t="shared" si="88"/>
        <v>46950</v>
      </c>
      <c r="O952" s="9">
        <f t="shared" si="89"/>
        <v>873011.22926145256</v>
      </c>
    </row>
    <row r="953" spans="4:15">
      <c r="D953" s="9"/>
      <c r="E953">
        <v>5800</v>
      </c>
      <c r="F953">
        <f t="shared" si="86"/>
        <v>56450</v>
      </c>
      <c r="G953" s="9">
        <f t="shared" si="87"/>
        <v>14525925.511338802</v>
      </c>
      <c r="H953" s="9"/>
      <c r="I953" s="9"/>
      <c r="J953" s="9"/>
      <c r="K953" s="9"/>
      <c r="M953">
        <v>290</v>
      </c>
      <c r="N953">
        <f t="shared" si="88"/>
        <v>47000</v>
      </c>
      <c r="O953" s="9">
        <f t="shared" si="89"/>
        <v>869876.229768052</v>
      </c>
    </row>
    <row r="954" spans="4:15">
      <c r="D954" s="9"/>
      <c r="E954">
        <v>5800</v>
      </c>
      <c r="F954">
        <f t="shared" ref="F954:F1017" si="90">+F953+50</f>
        <v>56500</v>
      </c>
      <c r="G954" s="9">
        <f t="shared" ref="G954:G1017" si="91">(2*3.14*6.626*9/(F954^5)*10^27)/(EXP((6.626*3)/(1.38*E954*F954)*10^6)-1)</f>
        <v>14474858.361978445</v>
      </c>
      <c r="H954" s="9"/>
      <c r="I954" s="9"/>
      <c r="J954" s="9"/>
      <c r="K954" s="9"/>
      <c r="M954">
        <v>290</v>
      </c>
      <c r="N954">
        <f t="shared" ref="N954:N1017" si="92">+N953+50</f>
        <v>47050</v>
      </c>
      <c r="O954" s="9">
        <f t="shared" ref="O954:O1017" si="93">(2*3.14*6.626*9/(N954^5)*10^27)/(EXP((6.626*3)/(1.38*M954*N954)*10^6)-1)</f>
        <v>866755.10949343757</v>
      </c>
    </row>
    <row r="955" spans="4:15">
      <c r="D955" s="9"/>
      <c r="E955">
        <v>5800</v>
      </c>
      <c r="F955">
        <f t="shared" si="90"/>
        <v>56550</v>
      </c>
      <c r="G955" s="9">
        <f t="shared" si="91"/>
        <v>14424015.426045401</v>
      </c>
      <c r="H955" s="9"/>
      <c r="I955" s="9"/>
      <c r="J955" s="9"/>
      <c r="K955" s="9"/>
      <c r="M955">
        <v>290</v>
      </c>
      <c r="N955">
        <f t="shared" si="92"/>
        <v>47100</v>
      </c>
      <c r="O955" s="9">
        <f t="shared" si="93"/>
        <v>863647.79588532355</v>
      </c>
    </row>
    <row r="956" spans="4:15">
      <c r="D956" s="9"/>
      <c r="E956">
        <v>5800</v>
      </c>
      <c r="F956">
        <f t="shared" si="90"/>
        <v>56600</v>
      </c>
      <c r="G956" s="9">
        <f t="shared" si="91"/>
        <v>14373395.52328592</v>
      </c>
      <c r="H956" s="9"/>
      <c r="I956" s="9"/>
      <c r="J956" s="9"/>
      <c r="K956" s="9"/>
      <c r="M956">
        <v>290</v>
      </c>
      <c r="N956">
        <f t="shared" si="92"/>
        <v>47150</v>
      </c>
      <c r="O956" s="9">
        <f t="shared" si="93"/>
        <v>860554.21682539023</v>
      </c>
    </row>
    <row r="957" spans="4:15">
      <c r="D957" s="9"/>
      <c r="E957">
        <v>5800</v>
      </c>
      <c r="F957">
        <f t="shared" si="90"/>
        <v>56650</v>
      </c>
      <c r="G957" s="9">
        <f t="shared" si="91"/>
        <v>14322997.480688095</v>
      </c>
      <c r="H957" s="9"/>
      <c r="I957" s="9"/>
      <c r="J957" s="9"/>
      <c r="K957" s="9"/>
      <c r="M957">
        <v>290</v>
      </c>
      <c r="N957">
        <f t="shared" si="92"/>
        <v>47200</v>
      </c>
      <c r="O957" s="9">
        <f t="shared" si="93"/>
        <v>857474.30062639085</v>
      </c>
    </row>
    <row r="958" spans="4:15">
      <c r="D958" s="9"/>
      <c r="E958">
        <v>5800</v>
      </c>
      <c r="F958">
        <f t="shared" si="90"/>
        <v>56700</v>
      </c>
      <c r="G958" s="9">
        <f t="shared" si="91"/>
        <v>14272820.132431207</v>
      </c>
      <c r="H958" s="9"/>
      <c r="I958" s="9"/>
      <c r="J958" s="9"/>
      <c r="K958" s="9"/>
      <c r="M958">
        <v>290</v>
      </c>
      <c r="N958">
        <f t="shared" si="92"/>
        <v>47250</v>
      </c>
      <c r="O958" s="9">
        <f t="shared" si="93"/>
        <v>854407.97602927452</v>
      </c>
    </row>
    <row r="959" spans="4:15">
      <c r="D959" s="9"/>
      <c r="E959">
        <v>5800</v>
      </c>
      <c r="F959">
        <f t="shared" si="90"/>
        <v>56750</v>
      </c>
      <c r="G959" s="9">
        <f t="shared" si="91"/>
        <v>14222862.319835221</v>
      </c>
      <c r="H959" s="9"/>
      <c r="I959" s="9"/>
      <c r="J959" s="9"/>
      <c r="K959" s="9"/>
      <c r="M959">
        <v>290</v>
      </c>
      <c r="N959">
        <f t="shared" si="92"/>
        <v>47300</v>
      </c>
      <c r="O959" s="9">
        <f t="shared" si="93"/>
        <v>851355.17220033298</v>
      </c>
    </row>
    <row r="960" spans="4:15">
      <c r="D960" s="9"/>
      <c r="E960">
        <v>5800</v>
      </c>
      <c r="F960">
        <f t="shared" si="90"/>
        <v>56800</v>
      </c>
      <c r="G960" s="9">
        <f t="shared" si="91"/>
        <v>14173122.891310953</v>
      </c>
      <c r="H960" s="9"/>
      <c r="I960" s="9"/>
      <c r="J960" s="9"/>
      <c r="K960" s="9"/>
      <c r="M960">
        <v>290</v>
      </c>
      <c r="N960">
        <f t="shared" si="92"/>
        <v>47350</v>
      </c>
      <c r="O960" s="9">
        <f t="shared" si="93"/>
        <v>848315.81872836605</v>
      </c>
    </row>
    <row r="961" spans="4:15">
      <c r="D961" s="9"/>
      <c r="E961">
        <v>5800</v>
      </c>
      <c r="F961">
        <f t="shared" si="90"/>
        <v>56850</v>
      </c>
      <c r="G961" s="9">
        <f t="shared" si="91"/>
        <v>14123600.702310499</v>
      </c>
      <c r="H961" s="9"/>
      <c r="I961" s="9"/>
      <c r="J961" s="9"/>
      <c r="K961" s="9"/>
      <c r="M961">
        <v>290</v>
      </c>
      <c r="N961">
        <f t="shared" si="92"/>
        <v>47400</v>
      </c>
      <c r="O961" s="9">
        <f t="shared" si="93"/>
        <v>845289.84562187153</v>
      </c>
    </row>
    <row r="962" spans="4:15">
      <c r="D962" s="9"/>
      <c r="E962">
        <v>5800</v>
      </c>
      <c r="F962">
        <f t="shared" si="90"/>
        <v>56900</v>
      </c>
      <c r="G962" s="9">
        <f t="shared" si="91"/>
        <v>14074294.615278061</v>
      </c>
      <c r="H962" s="9"/>
      <c r="I962" s="9"/>
      <c r="J962" s="9"/>
      <c r="K962" s="9"/>
      <c r="M962">
        <v>290</v>
      </c>
      <c r="N962">
        <f t="shared" si="92"/>
        <v>47450</v>
      </c>
      <c r="O962" s="9">
        <f t="shared" si="93"/>
        <v>842277.18330624874</v>
      </c>
    </row>
    <row r="963" spans="4:15">
      <c r="D963" s="9"/>
      <c r="E963">
        <v>5800</v>
      </c>
      <c r="F963">
        <f t="shared" si="90"/>
        <v>56950</v>
      </c>
      <c r="G963" s="9">
        <f t="shared" si="91"/>
        <v>14025203.499601224</v>
      </c>
      <c r="H963" s="9"/>
      <c r="I963" s="9"/>
      <c r="J963" s="9"/>
      <c r="K963" s="9"/>
      <c r="M963">
        <v>290</v>
      </c>
      <c r="N963">
        <f t="shared" si="92"/>
        <v>47500</v>
      </c>
      <c r="O963" s="9">
        <f t="shared" si="93"/>
        <v>839277.76262103149</v>
      </c>
    </row>
    <row r="964" spans="4:15">
      <c r="D964" s="9"/>
      <c r="E964">
        <v>5800</v>
      </c>
      <c r="F964">
        <f t="shared" si="90"/>
        <v>57000</v>
      </c>
      <c r="G964" s="9">
        <f t="shared" si="91"/>
        <v>13976326.231562357</v>
      </c>
      <c r="H964" s="9"/>
      <c r="I964" s="9"/>
      <c r="J964" s="9"/>
      <c r="K964" s="9"/>
      <c r="M964">
        <v>290</v>
      </c>
      <c r="N964">
        <f t="shared" si="92"/>
        <v>47550</v>
      </c>
      <c r="O964" s="9">
        <f t="shared" si="93"/>
        <v>836291.5148171304</v>
      </c>
    </row>
    <row r="965" spans="4:15">
      <c r="D965" s="9"/>
      <c r="E965">
        <v>5800</v>
      </c>
      <c r="F965">
        <f t="shared" si="90"/>
        <v>57050</v>
      </c>
      <c r="G965" s="9">
        <f t="shared" si="91"/>
        <v>13927661.69429093</v>
      </c>
      <c r="H965" s="9"/>
      <c r="I965" s="9"/>
      <c r="J965" s="9"/>
      <c r="K965" s="9"/>
      <c r="M965">
        <v>290</v>
      </c>
      <c r="N965">
        <f t="shared" si="92"/>
        <v>47600</v>
      </c>
      <c r="O965" s="9">
        <f t="shared" si="93"/>
        <v>833318.37155410601</v>
      </c>
    </row>
    <row r="966" spans="4:15">
      <c r="D966" s="9"/>
      <c r="E966">
        <v>5800</v>
      </c>
      <c r="F966">
        <f t="shared" si="90"/>
        <v>57100</v>
      </c>
      <c r="G966" s="9">
        <f t="shared" si="91"/>
        <v>13879208.777715629</v>
      </c>
      <c r="H966" s="9"/>
      <c r="I966" s="9"/>
      <c r="J966" s="9"/>
      <c r="K966" s="9"/>
      <c r="M966">
        <v>290</v>
      </c>
      <c r="N966">
        <f t="shared" si="92"/>
        <v>47650</v>
      </c>
      <c r="O966" s="9">
        <f t="shared" si="93"/>
        <v>830358.26489745418</v>
      </c>
    </row>
    <row r="967" spans="4:15">
      <c r="D967" s="9"/>
      <c r="E967">
        <v>5800</v>
      </c>
      <c r="F967">
        <f t="shared" si="90"/>
        <v>57150</v>
      </c>
      <c r="G967" s="9">
        <f t="shared" si="91"/>
        <v>13830966.378517203</v>
      </c>
      <c r="H967" s="9"/>
      <c r="I967" s="9"/>
      <c r="J967" s="9"/>
      <c r="K967" s="9"/>
      <c r="M967">
        <v>290</v>
      </c>
      <c r="N967">
        <f t="shared" si="92"/>
        <v>47700</v>
      </c>
      <c r="O967" s="9">
        <f t="shared" si="93"/>
        <v>827411.12731591298</v>
      </c>
    </row>
    <row r="968" spans="4:15">
      <c r="D968" s="9"/>
      <c r="E968">
        <v>5800</v>
      </c>
      <c r="F968">
        <f t="shared" si="90"/>
        <v>57200</v>
      </c>
      <c r="G968" s="9">
        <f t="shared" si="91"/>
        <v>13782933.400081556</v>
      </c>
      <c r="H968" s="9"/>
      <c r="I968" s="9"/>
      <c r="J968" s="9"/>
      <c r="K968" s="9"/>
      <c r="M968">
        <v>290</v>
      </c>
      <c r="N968">
        <f t="shared" si="92"/>
        <v>47750</v>
      </c>
      <c r="O968" s="9">
        <f t="shared" si="93"/>
        <v>824476.89167879126</v>
      </c>
    </row>
    <row r="969" spans="4:15">
      <c r="D969" s="9"/>
      <c r="E969">
        <v>5800</v>
      </c>
      <c r="F969">
        <f t="shared" si="90"/>
        <v>57250</v>
      </c>
      <c r="G969" s="9">
        <f t="shared" si="91"/>
        <v>13735108.752453132</v>
      </c>
      <c r="H969" s="9"/>
      <c r="I969" s="9"/>
      <c r="J969" s="9"/>
      <c r="K969" s="9"/>
      <c r="M969">
        <v>290</v>
      </c>
      <c r="N969">
        <f t="shared" si="92"/>
        <v>47800</v>
      </c>
      <c r="O969" s="9">
        <f t="shared" si="93"/>
        <v>821555.49125331349</v>
      </c>
    </row>
    <row r="970" spans="4:15">
      <c r="D970" s="9"/>
      <c r="E970">
        <v>5800</v>
      </c>
      <c r="F970">
        <f t="shared" si="90"/>
        <v>57300</v>
      </c>
      <c r="G970" s="9">
        <f t="shared" si="91"/>
        <v>13687491.352288941</v>
      </c>
      <c r="H970" s="9"/>
      <c r="I970" s="9"/>
      <c r="J970" s="9"/>
      <c r="K970" s="9"/>
      <c r="M970">
        <v>290</v>
      </c>
      <c r="N970">
        <f t="shared" si="92"/>
        <v>47850</v>
      </c>
      <c r="O970" s="9">
        <f t="shared" si="93"/>
        <v>818646.85970198701</v>
      </c>
    </row>
    <row r="971" spans="4:15">
      <c r="D971" s="9"/>
      <c r="E971">
        <v>5800</v>
      </c>
      <c r="F971">
        <f t="shared" si="90"/>
        <v>57350</v>
      </c>
      <c r="G971" s="9">
        <f t="shared" si="91"/>
        <v>13640080.12281239</v>
      </c>
      <c r="H971" s="9"/>
      <c r="I971" s="9"/>
      <c r="J971" s="9"/>
      <c r="K971" s="9"/>
      <c r="M971">
        <v>290</v>
      </c>
      <c r="N971">
        <f t="shared" si="92"/>
        <v>47900</v>
      </c>
      <c r="O971" s="9">
        <f t="shared" si="93"/>
        <v>815750.93107998453</v>
      </c>
    </row>
    <row r="972" spans="4:15">
      <c r="D972" s="9"/>
      <c r="E972">
        <v>5800</v>
      </c>
      <c r="F972">
        <f t="shared" si="90"/>
        <v>57400</v>
      </c>
      <c r="G972" s="9">
        <f t="shared" si="91"/>
        <v>13592873.993768349</v>
      </c>
      <c r="H972" s="9"/>
      <c r="I972" s="9"/>
      <c r="J972" s="9"/>
      <c r="K972" s="9"/>
      <c r="M972">
        <v>290</v>
      </c>
      <c r="N972">
        <f t="shared" si="92"/>
        <v>47950</v>
      </c>
      <c r="O972" s="9">
        <f t="shared" si="93"/>
        <v>812867.63983254926</v>
      </c>
    </row>
    <row r="973" spans="4:15">
      <c r="D973" s="9"/>
      <c r="E973">
        <v>5800</v>
      </c>
      <c r="F973">
        <f t="shared" si="90"/>
        <v>57450</v>
      </c>
      <c r="G973" s="9">
        <f t="shared" si="91"/>
        <v>13545871.901377622</v>
      </c>
      <c r="H973" s="9"/>
      <c r="I973" s="9"/>
      <c r="J973" s="9"/>
      <c r="K973" s="9"/>
      <c r="M973">
        <v>290</v>
      </c>
      <c r="N973">
        <f t="shared" si="92"/>
        <v>48000</v>
      </c>
      <c r="O973" s="9">
        <f t="shared" si="93"/>
        <v>809996.92079241702</v>
      </c>
    </row>
    <row r="974" spans="4:15">
      <c r="D974" s="9"/>
      <c r="E974">
        <v>5800</v>
      </c>
      <c r="F974">
        <f t="shared" si="90"/>
        <v>57500</v>
      </c>
      <c r="G974" s="9">
        <f t="shared" si="91"/>
        <v>13499072.788292412</v>
      </c>
      <c r="H974" s="9"/>
      <c r="I974" s="9"/>
      <c r="J974" s="9"/>
      <c r="K974" s="9"/>
      <c r="M974">
        <v>290</v>
      </c>
      <c r="N974">
        <f t="shared" si="92"/>
        <v>48050</v>
      </c>
      <c r="O974" s="9">
        <f t="shared" si="93"/>
        <v>807138.70917725528</v>
      </c>
    </row>
    <row r="975" spans="4:15">
      <c r="D975" s="9"/>
      <c r="E975">
        <v>5800</v>
      </c>
      <c r="F975">
        <f t="shared" si="90"/>
        <v>57550</v>
      </c>
      <c r="G975" s="9">
        <f t="shared" si="91"/>
        <v>13452475.603551818</v>
      </c>
      <c r="H975" s="9"/>
      <c r="I975" s="9"/>
      <c r="J975" s="9"/>
      <c r="K975" s="9"/>
      <c r="M975">
        <v>290</v>
      </c>
      <c r="N975">
        <f t="shared" si="92"/>
        <v>48100</v>
      </c>
      <c r="O975" s="9">
        <f t="shared" si="93"/>
        <v>804292.94058712514</v>
      </c>
    </row>
    <row r="976" spans="4:15">
      <c r="D976" s="9"/>
      <c r="E976">
        <v>5800</v>
      </c>
      <c r="F976">
        <f t="shared" si="90"/>
        <v>57600</v>
      </c>
      <c r="G976" s="9">
        <f t="shared" si="91"/>
        <v>13406079.30253786</v>
      </c>
      <c r="H976" s="9"/>
      <c r="I976" s="9"/>
      <c r="J976" s="9"/>
      <c r="K976" s="9"/>
      <c r="M976">
        <v>290</v>
      </c>
      <c r="N976">
        <f t="shared" si="92"/>
        <v>48150</v>
      </c>
      <c r="O976" s="9">
        <f t="shared" si="93"/>
        <v>801459.55100195692</v>
      </c>
    </row>
    <row r="977" spans="4:15">
      <c r="D977" s="9"/>
      <c r="E977">
        <v>5800</v>
      </c>
      <c r="F977">
        <f t="shared" si="90"/>
        <v>57650</v>
      </c>
      <c r="G977" s="9">
        <f t="shared" si="91"/>
        <v>13359882.846931797</v>
      </c>
      <c r="H977" s="9"/>
      <c r="I977" s="9"/>
      <c r="J977" s="9"/>
      <c r="K977" s="9"/>
      <c r="M977">
        <v>290</v>
      </c>
      <c r="N977">
        <f t="shared" si="92"/>
        <v>48200</v>
      </c>
      <c r="O977" s="9">
        <f t="shared" si="93"/>
        <v>798638.47677904787</v>
      </c>
    </row>
    <row r="978" spans="4:15">
      <c r="D978" s="9"/>
      <c r="E978">
        <v>5800</v>
      </c>
      <c r="F978">
        <f t="shared" si="90"/>
        <v>57700</v>
      </c>
      <c r="G978" s="9">
        <f t="shared" si="91"/>
        <v>13313885.204670556</v>
      </c>
      <c r="H978" s="9"/>
      <c r="I978" s="9"/>
      <c r="J978" s="9"/>
      <c r="K978" s="9"/>
      <c r="M978">
        <v>290</v>
      </c>
      <c r="N978">
        <f t="shared" si="92"/>
        <v>48250</v>
      </c>
      <c r="O978" s="9">
        <f t="shared" si="93"/>
        <v>795829.65465057315</v>
      </c>
    </row>
    <row r="979" spans="4:15">
      <c r="D979" s="9"/>
      <c r="E979">
        <v>5800</v>
      </c>
      <c r="F979">
        <f t="shared" si="90"/>
        <v>57750</v>
      </c>
      <c r="G979" s="9">
        <f t="shared" si="91"/>
        <v>13268085.349903969</v>
      </c>
      <c r="H979" s="9"/>
      <c r="I979" s="9"/>
      <c r="J979" s="9"/>
      <c r="K979" s="9"/>
      <c r="M979">
        <v>290</v>
      </c>
      <c r="N979">
        <f t="shared" si="92"/>
        <v>48300</v>
      </c>
      <c r="O979" s="9">
        <f t="shared" si="93"/>
        <v>793033.02172112162</v>
      </c>
    </row>
    <row r="980" spans="4:15">
      <c r="D980" s="9"/>
      <c r="E980">
        <v>5800</v>
      </c>
      <c r="F980">
        <f t="shared" si="90"/>
        <v>57800</v>
      </c>
      <c r="G980" s="9">
        <f t="shared" si="91"/>
        <v>13222482.262951927</v>
      </c>
      <c r="H980" s="9"/>
      <c r="I980" s="9"/>
      <c r="J980" s="9"/>
      <c r="K980" s="9"/>
      <c r="M980">
        <v>290</v>
      </c>
      <c r="N980">
        <f t="shared" si="92"/>
        <v>48350</v>
      </c>
      <c r="O980" s="9">
        <f t="shared" si="93"/>
        <v>790248.51546524104</v>
      </c>
    </row>
    <row r="981" spans="4:15">
      <c r="D981" s="9"/>
      <c r="E981">
        <v>5800</v>
      </c>
      <c r="F981">
        <f t="shared" si="90"/>
        <v>57850</v>
      </c>
      <c r="G981" s="9">
        <f t="shared" si="91"/>
        <v>13177074.930261824</v>
      </c>
      <c r="H981" s="9"/>
      <c r="I981" s="9"/>
      <c r="J981" s="9"/>
      <c r="K981" s="9"/>
      <c r="M981">
        <v>290</v>
      </c>
      <c r="N981">
        <f t="shared" si="92"/>
        <v>48400</v>
      </c>
      <c r="O981" s="9">
        <f t="shared" si="93"/>
        <v>787476.07372501015</v>
      </c>
    </row>
    <row r="982" spans="4:15">
      <c r="D982" s="9"/>
      <c r="E982">
        <v>5800</v>
      </c>
      <c r="F982">
        <f t="shared" si="90"/>
        <v>57900</v>
      </c>
      <c r="G982" s="9">
        <f t="shared" si="91"/>
        <v>13131862.344366986</v>
      </c>
      <c r="H982" s="9"/>
      <c r="I982" s="9"/>
      <c r="J982" s="9"/>
      <c r="K982" s="9"/>
      <c r="M982">
        <v>290</v>
      </c>
      <c r="N982">
        <f t="shared" si="92"/>
        <v>48450</v>
      </c>
      <c r="O982" s="9">
        <f t="shared" si="93"/>
        <v>784715.63470761827</v>
      </c>
    </row>
    <row r="983" spans="4:15">
      <c r="D983" s="9"/>
      <c r="E983">
        <v>5800</v>
      </c>
      <c r="F983">
        <f t="shared" si="90"/>
        <v>57950</v>
      </c>
      <c r="G983" s="9">
        <f t="shared" si="91"/>
        <v>13086843.503844475</v>
      </c>
      <c r="H983" s="9"/>
      <c r="I983" s="9"/>
      <c r="J983" s="9"/>
      <c r="K983" s="9"/>
      <c r="M983">
        <v>290</v>
      </c>
      <c r="N983">
        <f t="shared" si="92"/>
        <v>48500</v>
      </c>
      <c r="O983" s="9">
        <f t="shared" si="93"/>
        <v>781967.13698297145</v>
      </c>
    </row>
    <row r="984" spans="4:15">
      <c r="D984" s="9"/>
      <c r="E984">
        <v>5800</v>
      </c>
      <c r="F984">
        <f t="shared" si="90"/>
        <v>58000</v>
      </c>
      <c r="G984" s="9">
        <f t="shared" si="91"/>
        <v>13042017.413273832</v>
      </c>
      <c r="H984" s="9"/>
      <c r="I984" s="9"/>
      <c r="J984" s="9"/>
      <c r="K984" s="9"/>
      <c r="M984">
        <v>290</v>
      </c>
      <c r="N984">
        <f t="shared" si="92"/>
        <v>48550</v>
      </c>
      <c r="O984" s="9">
        <f t="shared" si="93"/>
        <v>779230.51948130969</v>
      </c>
    </row>
    <row r="985" spans="4:15">
      <c r="D985" s="9"/>
      <c r="E985">
        <v>5800</v>
      </c>
      <c r="F985">
        <f t="shared" si="90"/>
        <v>58050</v>
      </c>
      <c r="G985" s="9">
        <f t="shared" si="91"/>
        <v>12997383.083196219</v>
      </c>
      <c r="H985" s="9"/>
      <c r="I985" s="9"/>
      <c r="J985" s="9"/>
      <c r="K985" s="9"/>
      <c r="M985">
        <v>290</v>
      </c>
      <c r="N985">
        <f t="shared" si="92"/>
        <v>48600</v>
      </c>
      <c r="O985" s="9">
        <f t="shared" si="93"/>
        <v>776505.72149084334</v>
      </c>
    </row>
    <row r="986" spans="4:15">
      <c r="D986" s="9"/>
      <c r="E986">
        <v>5800</v>
      </c>
      <c r="F986">
        <f t="shared" si="90"/>
        <v>58100</v>
      </c>
      <c r="G986" s="9">
        <f t="shared" si="91"/>
        <v>12952939.530073328</v>
      </c>
      <c r="H986" s="9"/>
      <c r="I986" s="9"/>
      <c r="J986" s="9"/>
      <c r="K986" s="9"/>
      <c r="M986">
        <v>290</v>
      </c>
      <c r="N986">
        <f t="shared" si="92"/>
        <v>48650</v>
      </c>
      <c r="O986" s="9">
        <f t="shared" si="93"/>
        <v>773792.68265540816</v>
      </c>
    </row>
    <row r="987" spans="4:15">
      <c r="D987" s="9"/>
      <c r="E987">
        <v>5800</v>
      </c>
      <c r="F987">
        <f t="shared" si="90"/>
        <v>58150</v>
      </c>
      <c r="G987" s="9">
        <f t="shared" si="91"/>
        <v>12908685.776247084</v>
      </c>
      <c r="H987" s="9"/>
      <c r="I987" s="9"/>
      <c r="J987" s="9"/>
      <c r="K987" s="9"/>
      <c r="M987">
        <v>290</v>
      </c>
      <c r="N987">
        <f t="shared" si="92"/>
        <v>48700</v>
      </c>
      <c r="O987" s="9">
        <f t="shared" si="93"/>
        <v>771091.34297213319</v>
      </c>
    </row>
    <row r="988" spans="4:15">
      <c r="D988" s="9"/>
      <c r="E988">
        <v>5800</v>
      </c>
      <c r="F988">
        <f t="shared" si="90"/>
        <v>58200</v>
      </c>
      <c r="G988" s="9">
        <f t="shared" si="91"/>
        <v>12864620.849899402</v>
      </c>
      <c r="H988" s="9"/>
      <c r="I988" s="9"/>
      <c r="J988" s="9"/>
      <c r="K988" s="9"/>
      <c r="M988">
        <v>290</v>
      </c>
      <c r="N988">
        <f t="shared" si="92"/>
        <v>48750</v>
      </c>
      <c r="O988" s="9">
        <f t="shared" si="93"/>
        <v>768401.64278912975</v>
      </c>
    </row>
    <row r="989" spans="4:15">
      <c r="D989" s="9"/>
      <c r="E989">
        <v>5800</v>
      </c>
      <c r="F989">
        <f t="shared" si="90"/>
        <v>58250</v>
      </c>
      <c r="G989" s="9">
        <f t="shared" si="91"/>
        <v>12820743.785012668</v>
      </c>
      <c r="H989" s="9"/>
      <c r="I989" s="9"/>
      <c r="J989" s="9"/>
      <c r="K989" s="9"/>
      <c r="M989">
        <v>290</v>
      </c>
      <c r="N989">
        <f t="shared" si="92"/>
        <v>48800</v>
      </c>
      <c r="O989" s="9">
        <f t="shared" si="93"/>
        <v>765723.52280319319</v>
      </c>
    </row>
    <row r="990" spans="4:15">
      <c r="D990" s="9"/>
      <c r="E990">
        <v>5800</v>
      </c>
      <c r="F990">
        <f t="shared" si="90"/>
        <v>58300</v>
      </c>
      <c r="G990" s="9">
        <f t="shared" si="91"/>
        <v>12777053.621329727</v>
      </c>
      <c r="H990" s="9"/>
      <c r="I990" s="9"/>
      <c r="J990" s="9"/>
      <c r="K990" s="9"/>
      <c r="M990">
        <v>290</v>
      </c>
      <c r="N990">
        <f t="shared" si="92"/>
        <v>48850</v>
      </c>
      <c r="O990" s="9">
        <f t="shared" si="93"/>
        <v>763056.92405752419</v>
      </c>
    </row>
    <row r="991" spans="4:15">
      <c r="D991" s="9"/>
      <c r="E991">
        <v>5800</v>
      </c>
      <c r="F991">
        <f t="shared" si="90"/>
        <v>58350</v>
      </c>
      <c r="G991" s="9">
        <f t="shared" si="91"/>
        <v>12733549.404315105</v>
      </c>
      <c r="H991" s="9"/>
      <c r="I991" s="9"/>
      <c r="J991" s="9"/>
      <c r="K991" s="9"/>
      <c r="M991">
        <v>290</v>
      </c>
      <c r="N991">
        <f t="shared" si="92"/>
        <v>48900</v>
      </c>
      <c r="O991" s="9">
        <f t="shared" si="93"/>
        <v>760401.78793946421</v>
      </c>
    </row>
    <row r="992" spans="4:15">
      <c r="D992" s="9"/>
      <c r="E992">
        <v>5800</v>
      </c>
      <c r="F992">
        <f t="shared" si="90"/>
        <v>58400</v>
      </c>
      <c r="G992" s="9">
        <f t="shared" si="91"/>
        <v>12690230.185115665</v>
      </c>
      <c r="H992" s="9"/>
      <c r="I992" s="9"/>
      <c r="J992" s="9"/>
      <c r="K992" s="9"/>
      <c r="M992">
        <v>290</v>
      </c>
      <c r="N992">
        <f t="shared" si="92"/>
        <v>48950</v>
      </c>
      <c r="O992" s="9">
        <f t="shared" si="93"/>
        <v>757758.0561782486</v>
      </c>
    </row>
    <row r="993" spans="4:15">
      <c r="D993" s="9"/>
      <c r="E993">
        <v>5800</v>
      </c>
      <c r="F993">
        <f t="shared" si="90"/>
        <v>58450</v>
      </c>
      <c r="G993" s="9">
        <f t="shared" si="91"/>
        <v>12647095.020522332</v>
      </c>
      <c r="H993" s="9"/>
      <c r="I993" s="9"/>
      <c r="J993" s="9"/>
      <c r="K993" s="9"/>
      <c r="M993">
        <v>290</v>
      </c>
      <c r="N993">
        <f t="shared" si="92"/>
        <v>49000</v>
      </c>
      <c r="O993" s="9">
        <f t="shared" si="93"/>
        <v>755125.67084277491</v>
      </c>
    </row>
    <row r="994" spans="4:15">
      <c r="D994" s="9"/>
      <c r="E994">
        <v>5800</v>
      </c>
      <c r="F994">
        <f t="shared" si="90"/>
        <v>58500</v>
      </c>
      <c r="G994" s="9">
        <f t="shared" si="91"/>
        <v>12604142.972931646</v>
      </c>
      <c r="H994" s="9"/>
      <c r="I994" s="9"/>
      <c r="J994" s="9"/>
      <c r="K994" s="9"/>
      <c r="M994">
        <v>290</v>
      </c>
      <c r="N994">
        <f t="shared" si="92"/>
        <v>49050</v>
      </c>
      <c r="O994" s="9">
        <f t="shared" si="93"/>
        <v>752504.57433938596</v>
      </c>
    </row>
    <row r="995" spans="4:15">
      <c r="D995" s="9"/>
      <c r="E995">
        <v>5800</v>
      </c>
      <c r="F995">
        <f t="shared" si="90"/>
        <v>58550</v>
      </c>
      <c r="G995" s="9">
        <f t="shared" si="91"/>
        <v>12561373.110307576</v>
      </c>
      <c r="H995" s="9"/>
      <c r="I995" s="9"/>
      <c r="J995" s="9"/>
      <c r="K995" s="9"/>
      <c r="M995">
        <v>290</v>
      </c>
      <c r="N995">
        <f t="shared" si="92"/>
        <v>49100</v>
      </c>
      <c r="O995" s="9">
        <f t="shared" si="93"/>
        <v>749894.70940967347</v>
      </c>
    </row>
    <row r="996" spans="4:15">
      <c r="D996" s="9"/>
      <c r="E996">
        <v>5800</v>
      </c>
      <c r="F996">
        <f t="shared" si="90"/>
        <v>58600</v>
      </c>
      <c r="G996" s="9">
        <f t="shared" si="91"/>
        <v>12518784.506144067</v>
      </c>
      <c r="H996" s="9"/>
      <c r="I996" s="9"/>
      <c r="J996" s="9"/>
      <c r="K996" s="9"/>
      <c r="M996">
        <v>290</v>
      </c>
      <c r="N996">
        <f t="shared" si="92"/>
        <v>49150</v>
      </c>
      <c r="O996" s="9">
        <f t="shared" si="93"/>
        <v>747296.01912829012</v>
      </c>
    </row>
    <row r="997" spans="4:15">
      <c r="D997" s="9"/>
      <c r="E997">
        <v>5800</v>
      </c>
      <c r="F997">
        <f t="shared" si="90"/>
        <v>58650</v>
      </c>
      <c r="G997" s="9">
        <f t="shared" si="91"/>
        <v>12476376.239427216</v>
      </c>
      <c r="H997" s="9"/>
      <c r="I997" s="9"/>
      <c r="J997" s="9"/>
      <c r="K997" s="9"/>
      <c r="M997">
        <v>290</v>
      </c>
      <c r="N997">
        <f t="shared" si="92"/>
        <v>49200</v>
      </c>
      <c r="O997" s="9">
        <f t="shared" si="93"/>
        <v>744708.44690078509</v>
      </c>
    </row>
    <row r="998" spans="4:15">
      <c r="D998" s="9"/>
      <c r="E998">
        <v>5800</v>
      </c>
      <c r="F998">
        <f t="shared" si="90"/>
        <v>58700</v>
      </c>
      <c r="G998" s="9">
        <f t="shared" si="91"/>
        <v>12434147.394598361</v>
      </c>
      <c r="H998" s="9"/>
      <c r="I998" s="9"/>
      <c r="J998" s="9"/>
      <c r="K998" s="9"/>
      <c r="M998">
        <v>290</v>
      </c>
      <c r="N998">
        <f t="shared" si="92"/>
        <v>49250</v>
      </c>
      <c r="O998" s="9">
        <f t="shared" si="93"/>
        <v>742131.93646144727</v>
      </c>
    </row>
    <row r="999" spans="4:15">
      <c r="D999" s="9"/>
      <c r="E999">
        <v>5800</v>
      </c>
      <c r="F999">
        <f t="shared" si="90"/>
        <v>58750</v>
      </c>
      <c r="G999" s="9">
        <f t="shared" si="91"/>
        <v>12392097.061517136</v>
      </c>
      <c r="H999" s="9"/>
      <c r="I999" s="9"/>
      <c r="J999" s="9"/>
      <c r="K999" s="9"/>
      <c r="M999">
        <v>290</v>
      </c>
      <c r="N999">
        <f t="shared" si="92"/>
        <v>49300</v>
      </c>
      <c r="O999" s="9">
        <f t="shared" si="93"/>
        <v>739566.43187117123</v>
      </c>
    </row>
    <row r="1000" spans="4:15">
      <c r="D1000" s="9"/>
      <c r="E1000">
        <v>5800</v>
      </c>
      <c r="F1000">
        <f t="shared" si="90"/>
        <v>58800</v>
      </c>
      <c r="G1000" s="9">
        <f t="shared" si="91"/>
        <v>12350224.335424762</v>
      </c>
      <c r="H1000" s="9"/>
      <c r="I1000" s="9"/>
      <c r="J1000" s="9"/>
      <c r="K1000" s="9"/>
      <c r="M1000">
        <v>290</v>
      </c>
      <c r="N1000">
        <f t="shared" si="92"/>
        <v>49350</v>
      </c>
      <c r="O1000" s="9">
        <f t="shared" si="93"/>
        <v>737011.87751533196</v>
      </c>
    </row>
    <row r="1001" spans="4:15">
      <c r="D1001" s="9"/>
      <c r="E1001">
        <v>5800</v>
      </c>
      <c r="F1001">
        <f t="shared" si="90"/>
        <v>58850</v>
      </c>
      <c r="G1001" s="9">
        <f t="shared" si="91"/>
        <v>12308528.31690779</v>
      </c>
      <c r="H1001" s="9"/>
      <c r="I1001" s="9"/>
      <c r="J1001" s="9"/>
      <c r="K1001" s="9"/>
      <c r="M1001">
        <v>290</v>
      </c>
      <c r="N1001">
        <f t="shared" si="92"/>
        <v>49400</v>
      </c>
      <c r="O1001" s="9">
        <f t="shared" si="93"/>
        <v>734468.21810168016</v>
      </c>
    </row>
    <row r="1002" spans="4:15">
      <c r="D1002" s="9"/>
      <c r="E1002">
        <v>5800</v>
      </c>
      <c r="F1002">
        <f t="shared" si="90"/>
        <v>58900</v>
      </c>
      <c r="G1002" s="9">
        <f t="shared" si="91"/>
        <v>12267008.111861954</v>
      </c>
      <c r="H1002" s="9"/>
      <c r="I1002" s="9"/>
      <c r="J1002" s="9"/>
      <c r="K1002" s="9"/>
      <c r="M1002">
        <v>290</v>
      </c>
      <c r="N1002">
        <f t="shared" si="92"/>
        <v>49450</v>
      </c>
      <c r="O1002" s="9">
        <f t="shared" si="93"/>
        <v>731935.3986582486</v>
      </c>
    </row>
    <row r="1003" spans="4:15">
      <c r="D1003" s="9"/>
      <c r="E1003">
        <v>5800</v>
      </c>
      <c r="F1003">
        <f t="shared" si="90"/>
        <v>58950</v>
      </c>
      <c r="G1003" s="9">
        <f t="shared" si="91"/>
        <v>12225662.831456659</v>
      </c>
      <c r="H1003" s="9"/>
      <c r="I1003" s="9"/>
      <c r="J1003" s="9"/>
      <c r="K1003" s="9"/>
      <c r="M1003">
        <v>290</v>
      </c>
      <c r="N1003">
        <f t="shared" si="92"/>
        <v>49500</v>
      </c>
      <c r="O1003" s="9">
        <f t="shared" si="93"/>
        <v>729413.36453127442</v>
      </c>
    </row>
    <row r="1004" spans="4:15">
      <c r="D1004" s="9"/>
      <c r="E1004">
        <v>5800</v>
      </c>
      <c r="F1004">
        <f t="shared" si="90"/>
        <v>59000</v>
      </c>
      <c r="G1004" s="9">
        <f t="shared" si="91"/>
        <v>12184491.592099071</v>
      </c>
      <c r="H1004" s="9"/>
      <c r="I1004" s="9"/>
      <c r="J1004" s="9"/>
      <c r="K1004" s="9"/>
      <c r="M1004">
        <v>290</v>
      </c>
      <c r="N1004">
        <f t="shared" si="92"/>
        <v>49550</v>
      </c>
      <c r="O1004" s="9">
        <f t="shared" si="93"/>
        <v>726902.06138313725</v>
      </c>
    </row>
    <row r="1005" spans="4:15">
      <c r="D1005" s="9"/>
      <c r="E1005">
        <v>5800</v>
      </c>
      <c r="F1005">
        <f t="shared" si="90"/>
        <v>59050</v>
      </c>
      <c r="G1005" s="9">
        <f t="shared" si="91"/>
        <v>12143493.51539902</v>
      </c>
      <c r="H1005" s="9"/>
      <c r="I1005" s="9"/>
      <c r="J1005" s="9"/>
      <c r="K1005" s="9"/>
      <c r="M1005">
        <v>290</v>
      </c>
      <c r="N1005">
        <f t="shared" si="92"/>
        <v>49600</v>
      </c>
      <c r="O1005" s="9">
        <f t="shared" si="93"/>
        <v>724401.43519031256</v>
      </c>
    </row>
    <row r="1006" spans="4:15">
      <c r="D1006" s="9"/>
      <c r="E1006">
        <v>5800</v>
      </c>
      <c r="F1006">
        <f t="shared" si="90"/>
        <v>59100</v>
      </c>
      <c r="G1006" s="9">
        <f t="shared" si="91"/>
        <v>12102667.72813428</v>
      </c>
      <c r="H1006" s="9"/>
      <c r="I1006" s="9"/>
      <c r="J1006" s="9"/>
      <c r="K1006" s="9"/>
      <c r="M1006">
        <v>290</v>
      </c>
      <c r="N1006">
        <f t="shared" si="92"/>
        <v>49650</v>
      </c>
      <c r="O1006" s="9">
        <f t="shared" si="93"/>
        <v>721911.43224133563</v>
      </c>
    </row>
    <row r="1007" spans="4:15">
      <c r="D1007" s="9"/>
      <c r="E1007">
        <v>5800</v>
      </c>
      <c r="F1007">
        <f t="shared" si="90"/>
        <v>59150</v>
      </c>
      <c r="G1007" s="9">
        <f t="shared" si="91"/>
        <v>12062013.362215368</v>
      </c>
      <c r="H1007" s="9"/>
      <c r="I1007" s="9"/>
      <c r="J1007" s="9"/>
      <c r="K1007" s="9"/>
      <c r="M1007">
        <v>290</v>
      </c>
      <c r="N1007">
        <f t="shared" si="92"/>
        <v>49700</v>
      </c>
      <c r="O1007" s="9">
        <f t="shared" si="93"/>
        <v>719431.99913478491</v>
      </c>
    </row>
    <row r="1008" spans="4:15">
      <c r="D1008" s="9"/>
      <c r="E1008">
        <v>5800</v>
      </c>
      <c r="F1008">
        <f t="shared" si="90"/>
        <v>59200</v>
      </c>
      <c r="G1008" s="9">
        <f t="shared" si="91"/>
        <v>12021529.554651609</v>
      </c>
      <c r="H1008" s="9"/>
      <c r="I1008" s="9"/>
      <c r="J1008" s="9"/>
      <c r="K1008" s="9"/>
      <c r="M1008">
        <v>290</v>
      </c>
      <c r="N1008">
        <f t="shared" si="92"/>
        <v>49750</v>
      </c>
      <c r="O1008" s="9">
        <f t="shared" si="93"/>
        <v>716963.08277727652</v>
      </c>
    </row>
    <row r="1009" spans="4:15">
      <c r="D1009" s="9"/>
      <c r="E1009">
        <v>5800</v>
      </c>
      <c r="F1009">
        <f t="shared" si="90"/>
        <v>59250</v>
      </c>
      <c r="G1009" s="9">
        <f t="shared" si="91"/>
        <v>11981215.44751641</v>
      </c>
      <c r="H1009" s="9"/>
      <c r="I1009" s="9"/>
      <c r="J1009" s="9"/>
      <c r="K1009" s="9"/>
      <c r="M1009">
        <v>290</v>
      </c>
      <c r="N1009">
        <f t="shared" si="92"/>
        <v>49800</v>
      </c>
      <c r="O1009" s="9">
        <f t="shared" si="93"/>
        <v>714504.63038147264</v>
      </c>
    </row>
    <row r="1010" spans="4:15">
      <c r="D1010" s="9"/>
      <c r="E1010">
        <v>5800</v>
      </c>
      <c r="F1010">
        <f t="shared" si="90"/>
        <v>59300</v>
      </c>
      <c r="G1010" s="9">
        <f t="shared" si="91"/>
        <v>11941070.187913835</v>
      </c>
      <c r="H1010" s="9"/>
      <c r="I1010" s="9"/>
      <c r="J1010" s="9"/>
      <c r="K1010" s="9"/>
      <c r="M1010">
        <v>290</v>
      </c>
      <c r="N1010">
        <f t="shared" si="92"/>
        <v>49850</v>
      </c>
      <c r="O1010" s="9">
        <f t="shared" si="93"/>
        <v>712056.58946410916</v>
      </c>
    </row>
    <row r="1011" spans="4:15">
      <c r="D1011" s="9"/>
      <c r="E1011">
        <v>5800</v>
      </c>
      <c r="F1011">
        <f t="shared" si="90"/>
        <v>59350</v>
      </c>
      <c r="G1011" s="9">
        <f t="shared" si="91"/>
        <v>11901092.927944539</v>
      </c>
      <c r="H1011" s="9"/>
      <c r="I1011" s="9"/>
      <c r="J1011" s="9"/>
      <c r="K1011" s="9"/>
      <c r="M1011">
        <v>290</v>
      </c>
      <c r="N1011">
        <f t="shared" si="92"/>
        <v>49900</v>
      </c>
      <c r="O1011" s="9">
        <f t="shared" si="93"/>
        <v>709618.90784402797</v>
      </c>
    </row>
    <row r="1012" spans="4:15">
      <c r="D1012" s="9"/>
      <c r="E1012">
        <v>5800</v>
      </c>
      <c r="F1012">
        <f t="shared" si="90"/>
        <v>59400</v>
      </c>
      <c r="G1012" s="9">
        <f t="shared" si="91"/>
        <v>11861282.824672543</v>
      </c>
      <c r="H1012" s="9"/>
      <c r="I1012" s="9"/>
      <c r="J1012" s="9"/>
      <c r="K1012" s="9"/>
      <c r="M1012">
        <v>290</v>
      </c>
      <c r="N1012">
        <f t="shared" si="92"/>
        <v>49950</v>
      </c>
      <c r="O1012" s="9">
        <f t="shared" si="93"/>
        <v>707191.53364023357</v>
      </c>
    </row>
    <row r="1013" spans="4:15">
      <c r="D1013" s="9"/>
      <c r="E1013">
        <v>5800</v>
      </c>
      <c r="F1013">
        <f t="shared" si="90"/>
        <v>59450</v>
      </c>
      <c r="G1013" s="9">
        <f t="shared" si="91"/>
        <v>11821639.040092053</v>
      </c>
      <c r="H1013" s="9"/>
      <c r="I1013" s="9"/>
      <c r="J1013" s="9"/>
      <c r="K1013" s="9"/>
      <c r="M1013">
        <v>290</v>
      </c>
      <c r="N1013">
        <f t="shared" si="92"/>
        <v>50000</v>
      </c>
      <c r="O1013" s="9">
        <f t="shared" si="93"/>
        <v>704774.41526995576</v>
      </c>
    </row>
    <row r="1014" spans="4:15">
      <c r="D1014" s="9"/>
      <c r="E1014">
        <v>5800</v>
      </c>
      <c r="F1014">
        <f t="shared" si="90"/>
        <v>59500</v>
      </c>
      <c r="G1014" s="9">
        <f t="shared" si="91"/>
        <v>11782160.741094375</v>
      </c>
      <c r="H1014" s="9"/>
      <c r="I1014" s="9"/>
      <c r="J1014" s="9"/>
      <c r="K1014" s="9"/>
      <c r="M1014">
        <v>290</v>
      </c>
      <c r="N1014">
        <f t="shared" si="92"/>
        <v>50050</v>
      </c>
      <c r="O1014" s="9">
        <f t="shared" si="93"/>
        <v>702367.50144672883</v>
      </c>
    </row>
    <row r="1015" spans="4:15">
      <c r="D1015" s="9"/>
      <c r="E1015">
        <v>5800</v>
      </c>
      <c r="F1015">
        <f t="shared" si="90"/>
        <v>59550</v>
      </c>
      <c r="G1015" s="9">
        <f t="shared" si="91"/>
        <v>11742847.099435406</v>
      </c>
      <c r="H1015" s="9"/>
      <c r="I1015" s="9"/>
      <c r="J1015" s="9"/>
      <c r="K1015" s="9"/>
      <c r="M1015">
        <v>290</v>
      </c>
      <c r="N1015">
        <f t="shared" si="92"/>
        <v>50100</v>
      </c>
      <c r="O1015" s="9">
        <f t="shared" si="93"/>
        <v>699970.74117848568</v>
      </c>
    </row>
    <row r="1016" spans="4:15">
      <c r="D1016" s="9"/>
      <c r="E1016">
        <v>5800</v>
      </c>
      <c r="F1016">
        <f t="shared" si="90"/>
        <v>59600</v>
      </c>
      <c r="G1016" s="9">
        <f t="shared" si="91"/>
        <v>11703697.291703185</v>
      </c>
      <c r="H1016" s="9"/>
      <c r="I1016" s="9"/>
      <c r="J1016" s="9"/>
      <c r="K1016" s="9"/>
      <c r="M1016">
        <v>290</v>
      </c>
      <c r="N1016">
        <f t="shared" si="92"/>
        <v>50150</v>
      </c>
      <c r="O1016" s="9">
        <f t="shared" si="93"/>
        <v>697584.08376566251</v>
      </c>
    </row>
    <row r="1017" spans="4:15">
      <c r="D1017" s="9"/>
      <c r="E1017">
        <v>5800</v>
      </c>
      <c r="F1017">
        <f t="shared" si="90"/>
        <v>59650</v>
      </c>
      <c r="G1017" s="9">
        <f t="shared" si="91"/>
        <v>11664710.499285521</v>
      </c>
      <c r="H1017" s="9"/>
      <c r="I1017" s="9"/>
      <c r="J1017" s="9"/>
      <c r="K1017" s="9"/>
      <c r="M1017">
        <v>290</v>
      </c>
      <c r="N1017">
        <f t="shared" si="92"/>
        <v>50200</v>
      </c>
      <c r="O1017" s="9">
        <f t="shared" si="93"/>
        <v>695207.47879931936</v>
      </c>
    </row>
    <row r="1018" spans="4:15">
      <c r="D1018" s="9"/>
      <c r="E1018">
        <v>5800</v>
      </c>
      <c r="F1018">
        <f t="shared" ref="F1018:F1028" si="94">+F1017+50</f>
        <v>59700</v>
      </c>
      <c r="G1018" s="9">
        <f t="shared" ref="G1018:G1028" si="95">(2*3.14*6.626*9/(F1018^5)*10^27)/(EXP((6.626*3)/(1.38*E1018*F1018)*10^6)-1)</f>
        <v>11625885.90833832</v>
      </c>
      <c r="H1018" s="9"/>
      <c r="I1018" s="9"/>
      <c r="J1018" s="9"/>
      <c r="K1018" s="9"/>
      <c r="M1018">
        <v>290</v>
      </c>
      <c r="N1018">
        <f t="shared" ref="N1018:N1028" si="96">+N1017+50</f>
        <v>50250</v>
      </c>
      <c r="O1018" s="9">
        <f t="shared" ref="O1018:O1028" si="97">(2*3.14*6.626*9/(N1018^5)*10^27)/(EXP((6.626*3)/(1.38*M1018*N1018)*10^6)-1)</f>
        <v>692840.87615927251</v>
      </c>
    </row>
    <row r="1019" spans="4:15">
      <c r="D1019" s="9"/>
      <c r="E1019">
        <v>5800</v>
      </c>
      <c r="F1019">
        <f t="shared" si="94"/>
        <v>59750</v>
      </c>
      <c r="G1019" s="9">
        <f t="shared" si="95"/>
        <v>11587222.709753698</v>
      </c>
      <c r="H1019" s="9"/>
      <c r="I1019" s="9"/>
      <c r="J1019" s="9"/>
      <c r="K1019" s="9"/>
      <c r="M1019">
        <v>290</v>
      </c>
      <c r="N1019">
        <f t="shared" si="96"/>
        <v>50300</v>
      </c>
      <c r="O1019" s="9">
        <f t="shared" si="97"/>
        <v>690484.22601223958</v>
      </c>
    </row>
    <row r="1020" spans="4:15">
      <c r="D1020" s="9"/>
      <c r="E1020">
        <v>5800</v>
      </c>
      <c r="F1020">
        <f t="shared" si="94"/>
        <v>59800</v>
      </c>
      <c r="G1020" s="9">
        <f t="shared" si="95"/>
        <v>11548720.09912839</v>
      </c>
      <c r="H1020" s="9"/>
      <c r="I1020" s="9"/>
      <c r="J1020" s="9"/>
      <c r="K1020" s="9"/>
      <c r="M1020">
        <v>290</v>
      </c>
      <c r="N1020">
        <f t="shared" si="96"/>
        <v>50350</v>
      </c>
      <c r="O1020" s="9">
        <f t="shared" si="97"/>
        <v>688137.47881000082</v>
      </c>
    </row>
    <row r="1021" spans="4:15">
      <c r="D1021" s="9"/>
      <c r="E1021">
        <v>5800</v>
      </c>
      <c r="F1021">
        <f t="shared" si="94"/>
        <v>59850</v>
      </c>
      <c r="G1021" s="9">
        <f t="shared" si="95"/>
        <v>11510377.276732938</v>
      </c>
      <c r="H1021" s="9"/>
      <c r="I1021" s="9"/>
      <c r="J1021" s="9"/>
      <c r="K1021" s="9"/>
      <c r="M1021">
        <v>290</v>
      </c>
      <c r="N1021">
        <f t="shared" si="96"/>
        <v>50400</v>
      </c>
      <c r="O1021" s="9">
        <f t="shared" si="97"/>
        <v>685800.58528756944</v>
      </c>
    </row>
    <row r="1022" spans="4:15">
      <c r="D1022" s="9"/>
      <c r="E1022">
        <v>5800</v>
      </c>
      <c r="F1022">
        <f t="shared" si="94"/>
        <v>59900</v>
      </c>
      <c r="G1022" s="9">
        <f t="shared" si="95"/>
        <v>11472193.447480191</v>
      </c>
      <c r="H1022" s="9"/>
      <c r="I1022" s="9"/>
      <c r="J1022" s="9"/>
      <c r="K1022" s="9"/>
      <c r="M1022">
        <v>290</v>
      </c>
      <c r="N1022">
        <f t="shared" si="96"/>
        <v>50450</v>
      </c>
      <c r="O1022" s="9">
        <f t="shared" si="97"/>
        <v>683473.4964613769</v>
      </c>
    </row>
    <row r="1023" spans="4:15">
      <c r="D1023" s="9"/>
      <c r="E1023">
        <v>5800</v>
      </c>
      <c r="F1023">
        <f t="shared" si="94"/>
        <v>59950</v>
      </c>
      <c r="G1023" s="9">
        <f t="shared" si="95"/>
        <v>11434167.820894741</v>
      </c>
      <c r="H1023" s="9"/>
      <c r="I1023" s="9"/>
      <c r="J1023" s="9"/>
      <c r="K1023" s="9"/>
      <c r="M1023">
        <v>290</v>
      </c>
      <c r="N1023">
        <f t="shared" si="96"/>
        <v>50500</v>
      </c>
      <c r="O1023" s="9">
        <f t="shared" si="97"/>
        <v>681156.16362746968</v>
      </c>
    </row>
    <row r="1024" spans="4:15">
      <c r="D1024" s="9"/>
      <c r="E1024">
        <v>5800</v>
      </c>
      <c r="F1024">
        <f t="shared" si="94"/>
        <v>60000</v>
      </c>
      <c r="G1024" s="9">
        <f t="shared" si="95"/>
        <v>11396299.611082559</v>
      </c>
      <c r="H1024" s="9"/>
      <c r="I1024" s="9"/>
      <c r="J1024" s="9"/>
      <c r="K1024" s="9"/>
      <c r="M1024">
        <v>290</v>
      </c>
      <c r="N1024">
        <f t="shared" si="96"/>
        <v>50550</v>
      </c>
      <c r="O1024" s="9">
        <f t="shared" si="97"/>
        <v>678848.53835972212</v>
      </c>
    </row>
    <row r="1025" spans="4:15">
      <c r="D1025" s="9"/>
      <c r="E1025">
        <v>5800</v>
      </c>
      <c r="F1025">
        <f t="shared" si="94"/>
        <v>60050</v>
      </c>
      <c r="G1025" s="9">
        <f t="shared" si="95"/>
        <v>11358588.036700349</v>
      </c>
      <c r="H1025" s="9"/>
      <c r="I1025" s="9"/>
      <c r="J1025" s="9"/>
      <c r="K1025" s="9"/>
      <c r="M1025">
        <v>290</v>
      </c>
      <c r="N1025">
        <f t="shared" si="96"/>
        <v>50600</v>
      </c>
      <c r="O1025" s="9">
        <f t="shared" si="97"/>
        <v>676550.57250805642</v>
      </c>
    </row>
    <row r="1026" spans="4:15">
      <c r="D1026" s="9"/>
      <c r="E1026">
        <v>5800</v>
      </c>
      <c r="F1026">
        <f t="shared" si="94"/>
        <v>60100</v>
      </c>
      <c r="G1026" s="9">
        <f t="shared" si="95"/>
        <v>11321032.320925683</v>
      </c>
      <c r="H1026" s="9"/>
      <c r="I1026" s="9"/>
      <c r="J1026" s="9"/>
      <c r="K1026" s="9"/>
      <c r="M1026">
        <v>290</v>
      </c>
      <c r="N1026">
        <f t="shared" si="96"/>
        <v>50650</v>
      </c>
      <c r="O1026" s="9">
        <f t="shared" si="97"/>
        <v>674262.2181966803</v>
      </c>
    </row>
    <row r="1027" spans="4:15">
      <c r="D1027" s="9"/>
      <c r="E1027">
        <v>5800</v>
      </c>
      <c r="F1027">
        <f t="shared" si="94"/>
        <v>60150</v>
      </c>
      <c r="G1027" s="9">
        <f t="shared" si="95"/>
        <v>11283631.691427063</v>
      </c>
      <c r="H1027" s="9"/>
      <c r="I1027" s="9"/>
      <c r="J1027" s="9"/>
      <c r="K1027" s="9"/>
      <c r="M1027">
        <v>290</v>
      </c>
      <c r="N1027">
        <f t="shared" si="96"/>
        <v>50700</v>
      </c>
      <c r="O1027" s="9">
        <f t="shared" si="97"/>
        <v>671983.42782233318</v>
      </c>
    </row>
    <row r="1028" spans="4:15">
      <c r="D1028" s="9"/>
      <c r="E1028">
        <v>5800</v>
      </c>
      <c r="F1028">
        <f t="shared" si="94"/>
        <v>60200</v>
      </c>
      <c r="G1028" s="9">
        <f t="shared" si="95"/>
        <v>11246385.380334163</v>
      </c>
      <c r="H1028" s="9"/>
      <c r="I1028" s="9"/>
      <c r="J1028" s="9"/>
      <c r="K1028" s="9"/>
      <c r="M1028">
        <v>290</v>
      </c>
      <c r="N1028">
        <f t="shared" si="96"/>
        <v>50750</v>
      </c>
      <c r="O1028" s="9">
        <f t="shared" si="97"/>
        <v>669714.15405254834</v>
      </c>
    </row>
    <row r="1029" spans="4:15">
      <c r="D1029" s="9"/>
    </row>
    <row r="1030" spans="4:15">
      <c r="D1030" s="9"/>
    </row>
    <row r="1031" spans="4:15">
      <c r="D1031" s="9"/>
    </row>
    <row r="1032" spans="4:15">
      <c r="D1032" s="9"/>
    </row>
    <row r="1033" spans="4:15">
      <c r="D1033" s="9"/>
    </row>
    <row r="1034" spans="4:15">
      <c r="D1034" s="9"/>
    </row>
    <row r="1035" spans="4:15">
      <c r="D1035" s="9"/>
    </row>
    <row r="1036" spans="4:15">
      <c r="D1036" s="9"/>
    </row>
    <row r="1037" spans="4:15">
      <c r="D1037" s="9"/>
    </row>
    <row r="1038" spans="4:15">
      <c r="D1038" s="9"/>
    </row>
    <row r="1039" spans="4:15">
      <c r="D1039" s="9"/>
    </row>
    <row r="1040" spans="4:15">
      <c r="D1040" s="9"/>
    </row>
    <row r="1041" spans="4:4">
      <c r="D1041" s="9"/>
    </row>
    <row r="1042" spans="4:4">
      <c r="D1042" s="9"/>
    </row>
    <row r="1043" spans="4:4">
      <c r="D1043" s="9"/>
    </row>
    <row r="1044" spans="4:4">
      <c r="D1044" s="9"/>
    </row>
    <row r="1045" spans="4:4">
      <c r="D1045" s="9"/>
    </row>
    <row r="1046" spans="4:4">
      <c r="D1046" s="9"/>
    </row>
    <row r="1047" spans="4:4">
      <c r="D1047" s="9"/>
    </row>
    <row r="1048" spans="4:4">
      <c r="D1048" s="9"/>
    </row>
    <row r="1049" spans="4:4">
      <c r="D1049" s="9"/>
    </row>
    <row r="1050" spans="4:4">
      <c r="D1050" s="9"/>
    </row>
    <row r="1051" spans="4:4">
      <c r="D1051" s="9"/>
    </row>
    <row r="1052" spans="4:4">
      <c r="D1052" s="9"/>
    </row>
    <row r="1053" spans="4:4">
      <c r="D1053" s="9"/>
    </row>
    <row r="1054" spans="4:4">
      <c r="D1054" s="9"/>
    </row>
    <row r="1055" spans="4:4">
      <c r="D1055" s="9"/>
    </row>
    <row r="1056" spans="4:4">
      <c r="D1056" s="9"/>
    </row>
    <row r="1057" spans="4:4">
      <c r="D1057" s="9"/>
    </row>
    <row r="1058" spans="4:4">
      <c r="D1058" s="9"/>
    </row>
    <row r="1059" spans="4:4">
      <c r="D1059" s="9"/>
    </row>
    <row r="1060" spans="4:4">
      <c r="D1060" s="9"/>
    </row>
    <row r="1061" spans="4:4">
      <c r="D1061" s="9"/>
    </row>
    <row r="1062" spans="4:4">
      <c r="D1062" s="9"/>
    </row>
    <row r="1063" spans="4:4">
      <c r="D1063" s="9"/>
    </row>
    <row r="1064" spans="4:4">
      <c r="D1064" s="9"/>
    </row>
    <row r="1065" spans="4:4">
      <c r="D1065" s="9"/>
    </row>
    <row r="1066" spans="4:4">
      <c r="D1066" s="9"/>
    </row>
    <row r="1067" spans="4:4">
      <c r="D1067" s="9"/>
    </row>
    <row r="1068" spans="4:4">
      <c r="D1068" s="9"/>
    </row>
    <row r="1069" spans="4:4">
      <c r="D1069" s="9"/>
    </row>
    <row r="1070" spans="4:4">
      <c r="D1070" s="9"/>
    </row>
    <row r="1071" spans="4:4">
      <c r="D1071" s="9"/>
    </row>
    <row r="1072" spans="4:4">
      <c r="D1072" s="9"/>
    </row>
    <row r="1073" spans="4:4">
      <c r="D1073" s="9"/>
    </row>
    <row r="1074" spans="4:4">
      <c r="D1074" s="9"/>
    </row>
    <row r="1075" spans="4:4">
      <c r="D1075" s="9"/>
    </row>
    <row r="1076" spans="4:4">
      <c r="D1076" s="9"/>
    </row>
    <row r="1077" spans="4:4">
      <c r="D1077" s="9"/>
    </row>
    <row r="1078" spans="4:4">
      <c r="D1078" s="9"/>
    </row>
    <row r="1079" spans="4:4">
      <c r="D1079" s="9"/>
    </row>
    <row r="1080" spans="4:4">
      <c r="D1080" s="9"/>
    </row>
    <row r="1081" spans="4:4">
      <c r="D1081" s="9"/>
    </row>
    <row r="1082" spans="4:4">
      <c r="D1082" s="9"/>
    </row>
    <row r="1083" spans="4:4">
      <c r="D1083" s="9"/>
    </row>
    <row r="1084" spans="4:4">
      <c r="D1084" s="9"/>
    </row>
    <row r="1085" spans="4:4">
      <c r="D1085" s="9"/>
    </row>
    <row r="1086" spans="4:4">
      <c r="D1086" s="9"/>
    </row>
    <row r="1087" spans="4:4">
      <c r="D1087" s="9"/>
    </row>
    <row r="1088" spans="4:4">
      <c r="D1088" s="9"/>
    </row>
    <row r="1089" spans="4:4">
      <c r="D1089" s="9"/>
    </row>
    <row r="1090" spans="4:4">
      <c r="D1090" s="9"/>
    </row>
    <row r="1091" spans="4:4">
      <c r="D1091" s="9"/>
    </row>
    <row r="1092" spans="4:4">
      <c r="D1092" s="9"/>
    </row>
    <row r="1093" spans="4:4">
      <c r="D1093" s="9"/>
    </row>
    <row r="1094" spans="4:4">
      <c r="D1094" s="9"/>
    </row>
    <row r="1095" spans="4:4">
      <c r="D1095" s="9"/>
    </row>
    <row r="1096" spans="4:4">
      <c r="D1096" s="9"/>
    </row>
    <row r="1097" spans="4:4">
      <c r="D1097" s="9"/>
    </row>
    <row r="1098" spans="4:4">
      <c r="D1098" s="9"/>
    </row>
    <row r="1099" spans="4:4">
      <c r="D1099" s="9"/>
    </row>
    <row r="1100" spans="4:4">
      <c r="D1100" s="9"/>
    </row>
    <row r="1101" spans="4:4">
      <c r="D1101" s="9"/>
    </row>
    <row r="1102" spans="4:4">
      <c r="D1102" s="9"/>
    </row>
    <row r="1103" spans="4:4">
      <c r="D1103" s="9"/>
    </row>
    <row r="1104" spans="4:4">
      <c r="D1104" s="9"/>
    </row>
    <row r="1105" spans="4:4">
      <c r="D1105" s="9"/>
    </row>
    <row r="1106" spans="4:4">
      <c r="D1106" s="9"/>
    </row>
    <row r="1107" spans="4:4">
      <c r="D1107" s="9"/>
    </row>
    <row r="1108" spans="4:4">
      <c r="D1108" s="9"/>
    </row>
    <row r="1109" spans="4:4">
      <c r="D1109" s="9"/>
    </row>
    <row r="1110" spans="4:4">
      <c r="D1110" s="9"/>
    </row>
    <row r="1111" spans="4:4">
      <c r="D1111" s="9"/>
    </row>
    <row r="1112" spans="4:4">
      <c r="D1112" s="9"/>
    </row>
    <row r="1113" spans="4:4">
      <c r="D1113" s="9"/>
    </row>
    <row r="1114" spans="4:4">
      <c r="D1114" s="9"/>
    </row>
    <row r="1115" spans="4:4">
      <c r="D1115" s="9"/>
    </row>
    <row r="1116" spans="4:4">
      <c r="D1116" s="9"/>
    </row>
    <row r="1117" spans="4:4">
      <c r="D1117" s="9"/>
    </row>
    <row r="1118" spans="4:4">
      <c r="D1118" s="9"/>
    </row>
    <row r="1119" spans="4:4">
      <c r="D1119" s="9"/>
    </row>
    <row r="1120" spans="4:4">
      <c r="D1120" s="9"/>
    </row>
    <row r="1121" spans="4:4">
      <c r="D1121" s="9"/>
    </row>
    <row r="1122" spans="4:4">
      <c r="D1122" s="9"/>
    </row>
    <row r="1123" spans="4:4">
      <c r="D1123" s="9"/>
    </row>
    <row r="1124" spans="4:4">
      <c r="D1124" s="9"/>
    </row>
    <row r="1125" spans="4:4">
      <c r="D1125" s="9"/>
    </row>
    <row r="1126" spans="4:4">
      <c r="D1126" s="9"/>
    </row>
    <row r="1127" spans="4:4">
      <c r="D1127" s="9"/>
    </row>
    <row r="1128" spans="4:4">
      <c r="D1128" s="9"/>
    </row>
    <row r="1129" spans="4:4">
      <c r="D1129" s="9"/>
    </row>
    <row r="1130" spans="4:4">
      <c r="D1130" s="9"/>
    </row>
    <row r="1131" spans="4:4">
      <c r="D1131" s="9"/>
    </row>
    <row r="1132" spans="4:4">
      <c r="D1132" s="9"/>
    </row>
    <row r="1133" spans="4:4">
      <c r="D1133" s="9"/>
    </row>
    <row r="1134" spans="4:4">
      <c r="D1134" s="9"/>
    </row>
    <row r="1135" spans="4:4">
      <c r="D1135" s="9"/>
    </row>
    <row r="1136" spans="4:4">
      <c r="D1136" s="9"/>
    </row>
    <row r="1137" spans="4:4">
      <c r="D1137" s="9"/>
    </row>
    <row r="1138" spans="4:4">
      <c r="D1138" s="9"/>
    </row>
    <row r="1139" spans="4:4">
      <c r="D1139" s="9"/>
    </row>
    <row r="1140" spans="4:4">
      <c r="D1140" s="9"/>
    </row>
    <row r="1141" spans="4:4">
      <c r="D1141" s="9"/>
    </row>
    <row r="1142" spans="4:4">
      <c r="D1142" s="9"/>
    </row>
    <row r="1143" spans="4:4">
      <c r="D1143" s="9"/>
    </row>
    <row r="1144" spans="4:4">
      <c r="D1144" s="9"/>
    </row>
    <row r="1145" spans="4:4">
      <c r="D1145" s="9"/>
    </row>
    <row r="1146" spans="4:4">
      <c r="D1146" s="9"/>
    </row>
    <row r="1147" spans="4:4">
      <c r="D1147" s="9"/>
    </row>
    <row r="1148" spans="4:4">
      <c r="D1148" s="9"/>
    </row>
    <row r="1149" spans="4:4">
      <c r="D1149" s="9"/>
    </row>
    <row r="1150" spans="4:4">
      <c r="D1150" s="9"/>
    </row>
    <row r="1151" spans="4:4">
      <c r="D1151" s="9"/>
    </row>
    <row r="1152" spans="4:4">
      <c r="D1152" s="9"/>
    </row>
    <row r="1153" spans="4:4">
      <c r="D1153" s="9"/>
    </row>
    <row r="1154" spans="4:4">
      <c r="D1154" s="9"/>
    </row>
    <row r="1155" spans="4:4">
      <c r="D1155" s="9"/>
    </row>
    <row r="1156" spans="4:4">
      <c r="D1156" s="9"/>
    </row>
    <row r="1157" spans="4:4">
      <c r="D1157" s="9"/>
    </row>
    <row r="1158" spans="4:4">
      <c r="D1158" s="9"/>
    </row>
    <row r="1159" spans="4:4">
      <c r="D1159" s="9"/>
    </row>
    <row r="1160" spans="4:4">
      <c r="D1160" s="9"/>
    </row>
    <row r="1161" spans="4:4">
      <c r="D1161" s="9"/>
    </row>
    <row r="1162" spans="4:4">
      <c r="D1162" s="9"/>
    </row>
    <row r="1163" spans="4:4">
      <c r="D1163" s="9"/>
    </row>
    <row r="1164" spans="4:4">
      <c r="D1164" s="9"/>
    </row>
    <row r="1165" spans="4:4">
      <c r="D1165" s="9"/>
    </row>
    <row r="1166" spans="4:4">
      <c r="D1166" s="9"/>
    </row>
    <row r="1167" spans="4:4">
      <c r="D1167" s="9"/>
    </row>
    <row r="1168" spans="4:4">
      <c r="D1168" s="9"/>
    </row>
    <row r="1169" spans="4:4">
      <c r="D1169" s="9"/>
    </row>
    <row r="1170" spans="4:4">
      <c r="D1170" s="9"/>
    </row>
  </sheetData>
  <phoneticPr fontId="4"/>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dimension ref="C6:H11"/>
  <sheetViews>
    <sheetView topLeftCell="A4" workbookViewId="0">
      <selection activeCell="A38" sqref="A38"/>
    </sheetView>
  </sheetViews>
  <sheetFormatPr defaultRowHeight="13.5"/>
  <cols>
    <col min="6" max="6" width="12.75" bestFit="1" customWidth="1"/>
  </cols>
  <sheetData>
    <row r="6" spans="3:8">
      <c r="C6" t="s">
        <v>82</v>
      </c>
      <c r="D6" t="s">
        <v>83</v>
      </c>
    </row>
    <row r="7" spans="3:8">
      <c r="C7">
        <v>285</v>
      </c>
      <c r="D7">
        <v>0.72899999999999998</v>
      </c>
    </row>
    <row r="8" spans="3:8">
      <c r="C8">
        <v>370</v>
      </c>
      <c r="D8">
        <v>0.73</v>
      </c>
      <c r="F8">
        <f>LINEST(D7:D11,C7:C11)</f>
        <v>1.7604872777286586E-5</v>
      </c>
      <c r="G8">
        <f>400-285</f>
        <v>115</v>
      </c>
      <c r="H8">
        <f>+F8*G8</f>
        <v>2.0245603693879572E-3</v>
      </c>
    </row>
    <row r="9" spans="3:8">
      <c r="C9">
        <v>570</v>
      </c>
      <c r="D9">
        <v>0.73399999999999999</v>
      </c>
    </row>
    <row r="10" spans="3:8">
      <c r="C10">
        <v>1000</v>
      </c>
      <c r="D10">
        <v>0.74199999999999999</v>
      </c>
    </row>
    <row r="11" spans="3:8">
      <c r="C11">
        <v>1500</v>
      </c>
      <c r="D11">
        <v>0.75</v>
      </c>
    </row>
  </sheetData>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C2:J21"/>
  <sheetViews>
    <sheetView workbookViewId="0">
      <selection activeCell="B14" sqref="B14"/>
    </sheetView>
  </sheetViews>
  <sheetFormatPr defaultRowHeight="13.5"/>
  <cols>
    <col min="1" max="2" width="9" style="11"/>
    <col min="3" max="3" width="15.75" style="11" bestFit="1" customWidth="1"/>
    <col min="4" max="4" width="9.125" style="11" bestFit="1" customWidth="1"/>
    <col min="5" max="5" width="10.5" style="11" bestFit="1" customWidth="1"/>
    <col min="6" max="6" width="9.125" style="11" bestFit="1" customWidth="1"/>
    <col min="7" max="7" width="9" style="11"/>
    <col min="8" max="8" width="14.625" style="11" bestFit="1" customWidth="1"/>
    <col min="9" max="9" width="9" style="11"/>
    <col min="10" max="10" width="19" style="11" bestFit="1" customWidth="1"/>
    <col min="11" max="16384" width="9" style="11"/>
  </cols>
  <sheetData>
    <row r="2" spans="3:10">
      <c r="C2" s="11" t="s">
        <v>84</v>
      </c>
      <c r="F2" s="11" t="s">
        <v>85</v>
      </c>
      <c r="H2" s="11" t="s">
        <v>86</v>
      </c>
    </row>
    <row r="4" spans="3:10">
      <c r="D4" s="11" t="s">
        <v>87</v>
      </c>
      <c r="F4" s="11">
        <f>60*118/158.987295</f>
        <v>44.531860234492328</v>
      </c>
    </row>
    <row r="5" spans="3:10">
      <c r="D5" s="11" t="s">
        <v>88</v>
      </c>
      <c r="F5" s="11">
        <f>+F4*16.8</f>
        <v>748.13525193947112</v>
      </c>
    </row>
    <row r="6" spans="3:10">
      <c r="D6" s="11" t="s">
        <v>89</v>
      </c>
    </row>
    <row r="7" spans="3:10">
      <c r="D7" s="11" t="s">
        <v>90</v>
      </c>
      <c r="F7" s="11">
        <f>+F5/60</f>
        <v>12.468920865657852</v>
      </c>
    </row>
    <row r="8" spans="3:10">
      <c r="D8" s="11" t="s">
        <v>91</v>
      </c>
      <c r="F8" s="11">
        <f>+F7*0.1</f>
        <v>1.2468920865657853</v>
      </c>
    </row>
    <row r="10" spans="3:10">
      <c r="D10" s="11">
        <f>100/F8</f>
        <v>80.199402239709428</v>
      </c>
    </row>
    <row r="13" spans="3:10">
      <c r="C13" s="11" t="s">
        <v>92</v>
      </c>
      <c r="E13" s="11" t="s">
        <v>93</v>
      </c>
    </row>
    <row r="14" spans="3:10">
      <c r="C14" s="11">
        <v>3000000000000</v>
      </c>
      <c r="E14" s="11">
        <v>12</v>
      </c>
      <c r="H14" s="11">
        <f>+C14/E14</f>
        <v>250000000000</v>
      </c>
    </row>
    <row r="16" spans="3:10">
      <c r="C16" s="11" t="s">
        <v>92</v>
      </c>
      <c r="E16" s="11" t="s">
        <v>94</v>
      </c>
      <c r="J16" s="11" t="s">
        <v>95</v>
      </c>
    </row>
    <row r="17" spans="3:10">
      <c r="C17" s="11">
        <v>3000000000000</v>
      </c>
      <c r="E17" s="12">
        <f>1/10000000</f>
        <v>9.9999999999999995E-8</v>
      </c>
      <c r="H17" s="11">
        <v>3500000000</v>
      </c>
      <c r="J17" s="11">
        <f>+C17*E17*H17</f>
        <v>1050000000000000</v>
      </c>
    </row>
    <row r="18" spans="3:10">
      <c r="J18" s="14" t="s">
        <v>96</v>
      </c>
    </row>
    <row r="19" spans="3:10">
      <c r="J19" s="13">
        <v>4185077000000</v>
      </c>
    </row>
    <row r="20" spans="3:10">
      <c r="J20" s="11">
        <f>+J17/J19</f>
        <v>250.89144118495309</v>
      </c>
    </row>
    <row r="21" spans="3:10">
      <c r="C21" s="11">
        <v>3500000000</v>
      </c>
      <c r="D21" s="11">
        <v>251</v>
      </c>
      <c r="E21" s="11">
        <v>1</v>
      </c>
    </row>
  </sheetData>
  <phoneticPr fontId="4"/>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dimension ref="C3:F177"/>
  <sheetViews>
    <sheetView topLeftCell="A28" workbookViewId="0">
      <selection activeCell="K66" sqref="K66"/>
    </sheetView>
  </sheetViews>
  <sheetFormatPr defaultRowHeight="13.5"/>
  <cols>
    <col min="6" max="6" width="12.25" bestFit="1" customWidth="1"/>
  </cols>
  <sheetData>
    <row r="3" spans="3:4">
      <c r="C3" s="21" t="s">
        <v>261</v>
      </c>
    </row>
    <row r="5" spans="3:4">
      <c r="D5" t="s">
        <v>97</v>
      </c>
    </row>
    <row r="6" spans="3:4" ht="14.25">
      <c r="C6">
        <v>1971</v>
      </c>
      <c r="D6" s="15">
        <v>14079.84</v>
      </c>
    </row>
    <row r="7" spans="3:4" ht="14.25">
      <c r="C7">
        <v>1975</v>
      </c>
      <c r="D7" s="15">
        <v>15685.01</v>
      </c>
    </row>
    <row r="8" spans="3:4" ht="14.25">
      <c r="C8">
        <v>1980</v>
      </c>
      <c r="D8" s="16">
        <v>18060.95</v>
      </c>
    </row>
    <row r="9" spans="3:4" ht="14.25">
      <c r="C9">
        <v>1985</v>
      </c>
      <c r="D9" s="16">
        <v>18641.38</v>
      </c>
    </row>
    <row r="10" spans="3:4" ht="14.25">
      <c r="C10">
        <v>1990</v>
      </c>
      <c r="D10" s="15">
        <v>20973.87</v>
      </c>
    </row>
    <row r="11" spans="3:4" ht="14.25">
      <c r="C11">
        <v>1991</v>
      </c>
      <c r="D11" s="16">
        <v>21128.639999999999</v>
      </c>
    </row>
    <row r="12" spans="3:4" ht="14.25">
      <c r="C12">
        <f t="shared" ref="C12:C21" si="0">+C11+1</f>
        <v>1992</v>
      </c>
      <c r="D12" s="16">
        <v>21063.71</v>
      </c>
    </row>
    <row r="13" spans="3:4" ht="14.25">
      <c r="C13">
        <f t="shared" si="0"/>
        <v>1993</v>
      </c>
      <c r="D13" s="15">
        <v>21162.09</v>
      </c>
    </row>
    <row r="14" spans="3:4" ht="14.25">
      <c r="C14">
        <f t="shared" si="0"/>
        <v>1994</v>
      </c>
      <c r="D14" s="16">
        <v>21292.67</v>
      </c>
    </row>
    <row r="15" spans="3:4" ht="14.25">
      <c r="C15">
        <f t="shared" si="0"/>
        <v>1995</v>
      </c>
      <c r="D15" s="16">
        <v>21841.119999999999</v>
      </c>
    </row>
    <row r="16" spans="3:4" ht="14.25">
      <c r="C16">
        <f t="shared" si="0"/>
        <v>1996</v>
      </c>
      <c r="D16" s="16">
        <v>22407.02</v>
      </c>
    </row>
    <row r="17" spans="3:4" ht="14.25">
      <c r="C17">
        <f t="shared" si="0"/>
        <v>1997</v>
      </c>
      <c r="D17" s="15">
        <v>22650.59</v>
      </c>
    </row>
    <row r="18" spans="3:4" ht="14.25">
      <c r="C18">
        <f t="shared" si="0"/>
        <v>1998</v>
      </c>
      <c r="D18" s="16">
        <v>22765.78</v>
      </c>
    </row>
    <row r="19" spans="3:4" ht="14.25">
      <c r="C19">
        <f t="shared" si="0"/>
        <v>1999</v>
      </c>
      <c r="D19" s="16">
        <v>22909.99</v>
      </c>
    </row>
    <row r="20" spans="3:4" ht="14.25">
      <c r="C20">
        <f t="shared" si="0"/>
        <v>2000</v>
      </c>
      <c r="D20" s="15">
        <v>23755.64</v>
      </c>
    </row>
    <row r="21" spans="3:4" ht="14.25">
      <c r="C21">
        <f t="shared" si="0"/>
        <v>2001</v>
      </c>
      <c r="D21" s="16">
        <v>23972.65</v>
      </c>
    </row>
    <row r="22" spans="3:4" ht="14.25">
      <c r="C22">
        <f t="shared" ref="C22:C30" si="1">+C21+1</f>
        <v>2002</v>
      </c>
      <c r="D22" s="16">
        <v>24349.25</v>
      </c>
    </row>
    <row r="23" spans="3:4" ht="14.25">
      <c r="C23">
        <f t="shared" si="1"/>
        <v>2003</v>
      </c>
      <c r="D23" s="16">
        <v>25434.47</v>
      </c>
    </row>
    <row r="24" spans="3:4" ht="14.25">
      <c r="C24">
        <f t="shared" si="1"/>
        <v>2004</v>
      </c>
      <c r="D24" s="15">
        <v>26606.19</v>
      </c>
    </row>
    <row r="25" spans="3:4" ht="14.25">
      <c r="C25">
        <f t="shared" si="1"/>
        <v>2005</v>
      </c>
      <c r="D25" s="16">
        <v>27493.99</v>
      </c>
    </row>
    <row r="26" spans="3:4" ht="14.25">
      <c r="C26">
        <f t="shared" si="1"/>
        <v>2006</v>
      </c>
      <c r="D26" s="16">
        <v>28321.62</v>
      </c>
    </row>
    <row r="27" spans="3:4" ht="14.25">
      <c r="C27">
        <f t="shared" si="1"/>
        <v>2007</v>
      </c>
      <c r="D27" s="16">
        <v>29275.08</v>
      </c>
    </row>
    <row r="28" spans="3:4" ht="14.25">
      <c r="C28">
        <f t="shared" si="1"/>
        <v>2008</v>
      </c>
      <c r="D28" s="16">
        <v>29467.32</v>
      </c>
    </row>
    <row r="29" spans="3:4" ht="14.25">
      <c r="C29">
        <f t="shared" si="1"/>
        <v>2009</v>
      </c>
      <c r="D29" s="16">
        <v>28965.89</v>
      </c>
    </row>
    <row r="30" spans="3:4" ht="14.25">
      <c r="C30">
        <f t="shared" si="1"/>
        <v>2010</v>
      </c>
      <c r="D30" s="16">
        <v>30482.13</v>
      </c>
    </row>
    <row r="31" spans="3:4" ht="14.25">
      <c r="C31">
        <v>2011</v>
      </c>
      <c r="D31" s="16">
        <v>31344.84</v>
      </c>
    </row>
    <row r="32" spans="3:4" ht="14.25">
      <c r="C32">
        <v>2012</v>
      </c>
      <c r="D32" s="16">
        <v>31734.35</v>
      </c>
    </row>
    <row r="37" spans="3:6">
      <c r="C37" s="17">
        <v>1</v>
      </c>
      <c r="D37" s="18" t="s">
        <v>98</v>
      </c>
      <c r="E37" s="19">
        <v>8205.86</v>
      </c>
      <c r="F37" s="23">
        <f t="shared" ref="F37:F44" si="2">+E37/$E$177</f>
        <v>0.26835373327420697</v>
      </c>
    </row>
    <row r="38" spans="3:6">
      <c r="C38" s="17">
        <v>2</v>
      </c>
      <c r="D38" s="18" t="s">
        <v>99</v>
      </c>
      <c r="E38" s="19">
        <v>5074.1400000000003</v>
      </c>
      <c r="F38" s="23">
        <f t="shared" si="2"/>
        <v>0.1659380506316199</v>
      </c>
    </row>
    <row r="39" spans="3:6">
      <c r="C39" s="17">
        <v>3</v>
      </c>
      <c r="D39" s="18" t="s">
        <v>100</v>
      </c>
      <c r="E39" s="19">
        <v>1954.02</v>
      </c>
      <c r="F39" s="23">
        <f t="shared" si="2"/>
        <v>6.3901719246059016E-2</v>
      </c>
    </row>
    <row r="40" spans="3:6">
      <c r="C40" s="17">
        <v>4</v>
      </c>
      <c r="D40" s="18" t="s">
        <v>101</v>
      </c>
      <c r="E40" s="19">
        <v>1659.03</v>
      </c>
      <c r="F40" s="23">
        <f t="shared" si="2"/>
        <v>5.4254751374494273E-2</v>
      </c>
    </row>
    <row r="41" spans="3:6">
      <c r="C41" s="17">
        <v>5</v>
      </c>
      <c r="D41" s="18" t="s">
        <v>102</v>
      </c>
      <c r="E41" s="19">
        <v>1223.3</v>
      </c>
      <c r="F41" s="23">
        <f t="shared" si="2"/>
        <v>4.0005206268975753E-2</v>
      </c>
    </row>
    <row r="42" spans="3:6">
      <c r="C42" s="17">
        <v>6</v>
      </c>
      <c r="D42" s="18" t="s">
        <v>103</v>
      </c>
      <c r="E42" s="17">
        <v>755.27</v>
      </c>
      <c r="F42" s="23">
        <f t="shared" si="2"/>
        <v>2.4699364128806765E-2</v>
      </c>
    </row>
    <row r="43" spans="3:6">
      <c r="C43" s="17">
        <v>7</v>
      </c>
      <c r="D43" s="18" t="s">
        <v>104</v>
      </c>
      <c r="E43" s="17">
        <v>592.91999999999996</v>
      </c>
      <c r="F43" s="23">
        <f t="shared" si="2"/>
        <v>1.9390081665168889E-2</v>
      </c>
    </row>
    <row r="44" spans="3:6">
      <c r="C44" s="17">
        <v>8</v>
      </c>
      <c r="D44" s="18" t="s">
        <v>105</v>
      </c>
      <c r="E44" s="17">
        <v>533.74</v>
      </c>
      <c r="F44" s="23">
        <f t="shared" si="2"/>
        <v>1.7454736200443979E-2</v>
      </c>
    </row>
    <row r="45" spans="3:6">
      <c r="C45" s="17">
        <v>9</v>
      </c>
      <c r="D45" s="18" t="s">
        <v>106</v>
      </c>
      <c r="E45" s="17">
        <v>532.15</v>
      </c>
      <c r="F45" s="20"/>
    </row>
    <row r="46" spans="3:6">
      <c r="C46" s="17">
        <v>10</v>
      </c>
      <c r="D46" s="18" t="s">
        <v>107</v>
      </c>
      <c r="E46" s="17">
        <v>458.8</v>
      </c>
      <c r="F46" s="20"/>
    </row>
    <row r="47" spans="3:6">
      <c r="C47" s="17">
        <v>11</v>
      </c>
      <c r="D47" s="18" t="s">
        <v>108</v>
      </c>
      <c r="E47" s="17">
        <v>457.45</v>
      </c>
      <c r="F47" s="20"/>
    </row>
    <row r="48" spans="3:6">
      <c r="C48" s="17">
        <v>12</v>
      </c>
      <c r="D48" s="18" t="s">
        <v>109</v>
      </c>
      <c r="E48" s="17">
        <v>440.24</v>
      </c>
      <c r="F48" s="20"/>
    </row>
    <row r="49" spans="3:6">
      <c r="C49" s="17">
        <v>13</v>
      </c>
      <c r="D49" s="18" t="s">
        <v>110</v>
      </c>
      <c r="E49" s="17">
        <v>435.79</v>
      </c>
      <c r="F49" s="20"/>
    </row>
    <row r="50" spans="3:6">
      <c r="C50" s="17">
        <v>14</v>
      </c>
      <c r="D50" s="18" t="s">
        <v>111</v>
      </c>
      <c r="E50" s="17">
        <v>435.48</v>
      </c>
      <c r="F50" s="20"/>
    </row>
    <row r="51" spans="3:6">
      <c r="C51" s="17">
        <v>15</v>
      </c>
      <c r="D51" s="18" t="s">
        <v>112</v>
      </c>
      <c r="E51" s="17">
        <v>386.27</v>
      </c>
      <c r="F51" s="20"/>
    </row>
    <row r="52" spans="3:6">
      <c r="C52" s="17">
        <v>16</v>
      </c>
      <c r="D52" s="18" t="s">
        <v>113</v>
      </c>
      <c r="E52" s="17">
        <v>376.12</v>
      </c>
      <c r="F52" s="20"/>
    </row>
    <row r="53" spans="3:6">
      <c r="C53" s="17">
        <v>17</v>
      </c>
      <c r="D53" s="18" t="s">
        <v>114</v>
      </c>
      <c r="E53" s="17">
        <v>374.77</v>
      </c>
      <c r="F53" s="20"/>
    </row>
    <row r="54" spans="3:6">
      <c r="C54" s="17">
        <v>18</v>
      </c>
      <c r="D54" s="18" t="s">
        <v>115</v>
      </c>
      <c r="E54" s="17">
        <v>333.89</v>
      </c>
      <c r="F54" s="20"/>
    </row>
    <row r="55" spans="3:6">
      <c r="C55" s="17">
        <v>19</v>
      </c>
      <c r="D55" s="18" t="s">
        <v>116</v>
      </c>
      <c r="E55" s="17">
        <v>302.38</v>
      </c>
      <c r="F55" s="20"/>
    </row>
    <row r="56" spans="3:6">
      <c r="C56" s="17">
        <v>20</v>
      </c>
      <c r="D56" s="18" t="s">
        <v>117</v>
      </c>
      <c r="E56" s="17">
        <v>293.77</v>
      </c>
      <c r="F56" s="20"/>
    </row>
    <row r="57" spans="3:6">
      <c r="C57" s="17">
        <v>21</v>
      </c>
      <c r="D57" s="18" t="s">
        <v>118</v>
      </c>
      <c r="E57" s="17">
        <v>281.07</v>
      </c>
      <c r="F57" s="20"/>
    </row>
    <row r="58" spans="3:6">
      <c r="C58" s="17">
        <v>22</v>
      </c>
      <c r="D58" s="18" t="s">
        <v>119</v>
      </c>
      <c r="E58" s="17">
        <v>266.58</v>
      </c>
      <c r="F58" s="20"/>
    </row>
    <row r="59" spans="3:6">
      <c r="C59" s="17">
        <v>23</v>
      </c>
      <c r="D59" s="18" t="s">
        <v>120</v>
      </c>
      <c r="E59" s="17">
        <v>256.64999999999998</v>
      </c>
      <c r="F59" s="20"/>
    </row>
    <row r="60" spans="3:6">
      <c r="C60" s="17">
        <v>24</v>
      </c>
      <c r="D60" s="18" t="s">
        <v>121</v>
      </c>
      <c r="E60" s="17">
        <v>256.61</v>
      </c>
      <c r="F60" s="20"/>
    </row>
    <row r="61" spans="3:6">
      <c r="C61" s="17">
        <v>25</v>
      </c>
      <c r="D61" s="18" t="s">
        <v>122</v>
      </c>
      <c r="E61" s="17">
        <v>225.78</v>
      </c>
      <c r="F61" s="20"/>
    </row>
    <row r="62" spans="3:6">
      <c r="C62" s="17">
        <v>26</v>
      </c>
      <c r="D62" s="18" t="s">
        <v>123</v>
      </c>
      <c r="E62" s="17">
        <v>196.85</v>
      </c>
      <c r="F62" s="20"/>
    </row>
    <row r="63" spans="3:6">
      <c r="C63" s="17">
        <v>27</v>
      </c>
      <c r="D63" s="18" t="s">
        <v>124</v>
      </c>
      <c r="E63" s="17">
        <v>195.89</v>
      </c>
      <c r="F63" s="20"/>
    </row>
    <row r="64" spans="3:6">
      <c r="C64" s="17">
        <v>28</v>
      </c>
      <c r="D64" s="18" t="s">
        <v>125</v>
      </c>
      <c r="E64" s="17">
        <v>188.51</v>
      </c>
      <c r="F64" s="20"/>
    </row>
    <row r="65" spans="3:6">
      <c r="C65" s="17">
        <v>29</v>
      </c>
      <c r="D65" s="18" t="s">
        <v>126</v>
      </c>
      <c r="E65" s="17">
        <v>178.28</v>
      </c>
      <c r="F65" s="20"/>
    </row>
    <row r="66" spans="3:6">
      <c r="C66" s="17">
        <v>30</v>
      </c>
      <c r="D66" s="18" t="s">
        <v>127</v>
      </c>
      <c r="E66" s="17">
        <v>173.77</v>
      </c>
      <c r="F66" s="20"/>
    </row>
    <row r="67" spans="3:6">
      <c r="C67" s="17">
        <v>31</v>
      </c>
      <c r="D67" s="18" t="s">
        <v>128</v>
      </c>
      <c r="E67" s="17">
        <v>170.97</v>
      </c>
      <c r="F67" s="20"/>
    </row>
    <row r="68" spans="3:6">
      <c r="C68" s="17">
        <v>32</v>
      </c>
      <c r="D68" s="18" t="s">
        <v>129</v>
      </c>
      <c r="E68" s="17">
        <v>142.85</v>
      </c>
      <c r="F68" s="20"/>
    </row>
    <row r="69" spans="3:6">
      <c r="C69" s="17">
        <v>33</v>
      </c>
      <c r="D69" s="18" t="s">
        <v>130</v>
      </c>
      <c r="E69" s="17">
        <v>137.44</v>
      </c>
      <c r="F69" s="20"/>
    </row>
    <row r="70" spans="3:6">
      <c r="C70" s="17">
        <v>34</v>
      </c>
      <c r="D70" s="18" t="s">
        <v>131</v>
      </c>
      <c r="E70" s="17">
        <v>118.98</v>
      </c>
      <c r="F70" s="20"/>
    </row>
    <row r="71" spans="3:6">
      <c r="C71" s="17">
        <v>35</v>
      </c>
      <c r="D71" s="18" t="s">
        <v>132</v>
      </c>
      <c r="E71" s="17">
        <v>114.35</v>
      </c>
      <c r="F71" s="20"/>
    </row>
    <row r="72" spans="3:6">
      <c r="C72" s="17">
        <v>36</v>
      </c>
      <c r="D72" s="18" t="s">
        <v>133</v>
      </c>
      <c r="E72" s="17">
        <v>111.14</v>
      </c>
      <c r="F72" s="20"/>
    </row>
    <row r="73" spans="3:6">
      <c r="C73" s="17">
        <v>37</v>
      </c>
      <c r="D73" s="18" t="s">
        <v>134</v>
      </c>
      <c r="E73" s="17">
        <v>107.77</v>
      </c>
      <c r="F73" s="20"/>
    </row>
    <row r="74" spans="3:6">
      <c r="C74" s="17">
        <v>38</v>
      </c>
      <c r="D74" s="18" t="s">
        <v>135</v>
      </c>
      <c r="E74" s="17">
        <v>104.56</v>
      </c>
      <c r="F74" s="20"/>
    </row>
    <row r="75" spans="3:6">
      <c r="C75" s="17">
        <v>39</v>
      </c>
      <c r="D75" s="18" t="s">
        <v>136</v>
      </c>
      <c r="E75" s="17">
        <v>91.26</v>
      </c>
      <c r="F75" s="20"/>
    </row>
    <row r="76" spans="3:6">
      <c r="C76" s="17">
        <v>40</v>
      </c>
      <c r="D76" s="18" t="s">
        <v>137</v>
      </c>
      <c r="E76" s="17">
        <v>79.459999999999994</v>
      </c>
      <c r="F76" s="20"/>
    </row>
    <row r="77" spans="3:6">
      <c r="C77" s="17">
        <v>41</v>
      </c>
      <c r="D77" s="18" t="s">
        <v>138</v>
      </c>
      <c r="E77" s="17">
        <v>78.97</v>
      </c>
      <c r="F77" s="20"/>
    </row>
    <row r="78" spans="3:6">
      <c r="C78" s="17">
        <v>42</v>
      </c>
      <c r="D78" s="18" t="s">
        <v>139</v>
      </c>
      <c r="E78" s="17">
        <v>77.77</v>
      </c>
      <c r="F78" s="20"/>
    </row>
    <row r="79" spans="3:6">
      <c r="C79" s="17">
        <v>43</v>
      </c>
      <c r="D79" s="18" t="s">
        <v>140</v>
      </c>
      <c r="E79" s="17">
        <v>77.510000000000005</v>
      </c>
      <c r="F79" s="20"/>
    </row>
    <row r="80" spans="3:6">
      <c r="C80" s="17">
        <v>44</v>
      </c>
      <c r="D80" s="18" t="s">
        <v>141</v>
      </c>
      <c r="E80" s="17">
        <v>75.78</v>
      </c>
      <c r="F80" s="20"/>
    </row>
    <row r="81" spans="3:6">
      <c r="C81" s="17">
        <v>45</v>
      </c>
      <c r="D81" s="18" t="s">
        <v>142</v>
      </c>
      <c r="E81" s="17">
        <v>73.27</v>
      </c>
      <c r="F81" s="20"/>
    </row>
    <row r="82" spans="3:6">
      <c r="C82" s="17">
        <v>46</v>
      </c>
      <c r="D82" s="18" t="s">
        <v>143</v>
      </c>
      <c r="E82" s="17">
        <v>71.12</v>
      </c>
      <c r="F82" s="20"/>
    </row>
    <row r="83" spans="3:6">
      <c r="C83" s="17">
        <v>47</v>
      </c>
      <c r="D83" s="18" t="s">
        <v>144</v>
      </c>
      <c r="E83" s="17">
        <v>67.63</v>
      </c>
      <c r="F83" s="20"/>
    </row>
    <row r="84" spans="3:6">
      <c r="C84" s="17">
        <v>48</v>
      </c>
      <c r="D84" s="18" t="s">
        <v>145</v>
      </c>
      <c r="E84" s="17">
        <v>67.349999999999994</v>
      </c>
      <c r="F84" s="20"/>
    </row>
    <row r="85" spans="3:6">
      <c r="C85" s="17">
        <v>49</v>
      </c>
      <c r="D85" s="18" t="s">
        <v>146</v>
      </c>
      <c r="E85" s="17">
        <v>64.73</v>
      </c>
      <c r="F85" s="20"/>
    </row>
    <row r="86" spans="3:6">
      <c r="C86" s="17">
        <v>50</v>
      </c>
      <c r="D86" s="18" t="s">
        <v>147</v>
      </c>
      <c r="E86" s="17">
        <v>64.56</v>
      </c>
      <c r="F86" s="20"/>
    </row>
    <row r="87" spans="3:6">
      <c r="C87" s="17">
        <v>51</v>
      </c>
      <c r="D87" s="18" t="s">
        <v>148</v>
      </c>
      <c r="E87" s="17">
        <v>63.82</v>
      </c>
      <c r="F87" s="20"/>
    </row>
    <row r="88" spans="3:6">
      <c r="C88" s="17">
        <v>52</v>
      </c>
      <c r="D88" s="18" t="s">
        <v>149</v>
      </c>
      <c r="E88" s="17">
        <v>59.55</v>
      </c>
      <c r="F88" s="20"/>
    </row>
    <row r="89" spans="3:6">
      <c r="C89" s="17">
        <v>53</v>
      </c>
      <c r="D89" s="18" t="s">
        <v>150</v>
      </c>
      <c r="E89" s="17">
        <v>51.84</v>
      </c>
      <c r="F89" s="20"/>
    </row>
    <row r="90" spans="3:6">
      <c r="C90" s="17">
        <v>54</v>
      </c>
      <c r="D90" s="18" t="s">
        <v>151</v>
      </c>
      <c r="E90" s="17">
        <v>49.75</v>
      </c>
      <c r="F90" s="20"/>
    </row>
    <row r="91" spans="3:6">
      <c r="C91" s="17">
        <v>55</v>
      </c>
      <c r="D91" s="18" t="s">
        <v>152</v>
      </c>
      <c r="E91" s="17">
        <v>49.41</v>
      </c>
      <c r="F91" s="20"/>
    </row>
    <row r="92" spans="3:6">
      <c r="C92" s="17">
        <v>56</v>
      </c>
      <c r="D92" s="18" t="s">
        <v>153</v>
      </c>
      <c r="E92" s="17">
        <v>45.89</v>
      </c>
      <c r="F92" s="20"/>
    </row>
    <row r="93" spans="3:6">
      <c r="C93" s="17">
        <v>57</v>
      </c>
      <c r="D93" s="18" t="s">
        <v>154</v>
      </c>
      <c r="E93" s="17">
        <v>45.82</v>
      </c>
      <c r="F93" s="20"/>
    </row>
    <row r="94" spans="3:6">
      <c r="C94" s="17">
        <v>58</v>
      </c>
      <c r="D94" s="18" t="s">
        <v>155</v>
      </c>
      <c r="E94" s="17">
        <v>45.42</v>
      </c>
      <c r="F94" s="20"/>
    </row>
    <row r="95" spans="3:6">
      <c r="C95" s="17">
        <v>59</v>
      </c>
      <c r="D95" s="18" t="s">
        <v>156</v>
      </c>
      <c r="E95" s="17">
        <v>44.99</v>
      </c>
      <c r="F95" s="20"/>
    </row>
    <row r="96" spans="3:6">
      <c r="C96" s="17">
        <v>60</v>
      </c>
      <c r="D96" s="18" t="s">
        <v>157</v>
      </c>
      <c r="E96" s="17">
        <v>44.3</v>
      </c>
      <c r="F96" s="20"/>
    </row>
    <row r="97" spans="3:6">
      <c r="C97" s="17">
        <v>61</v>
      </c>
      <c r="D97" s="18" t="s">
        <v>158</v>
      </c>
      <c r="E97" s="17">
        <v>44.2</v>
      </c>
      <c r="F97" s="20"/>
    </row>
    <row r="98" spans="3:6">
      <c r="C98" s="17">
        <v>62</v>
      </c>
      <c r="D98" s="18" t="s">
        <v>159</v>
      </c>
      <c r="E98" s="17">
        <v>44.09</v>
      </c>
      <c r="F98" s="20"/>
    </row>
    <row r="99" spans="3:6">
      <c r="C99" s="17">
        <v>63</v>
      </c>
      <c r="D99" s="18" t="s">
        <v>160</v>
      </c>
      <c r="E99" s="17">
        <v>43.55</v>
      </c>
      <c r="F99" s="20"/>
    </row>
    <row r="100" spans="3:6">
      <c r="C100" s="17">
        <v>64</v>
      </c>
      <c r="D100" s="18" t="s">
        <v>161</v>
      </c>
      <c r="E100" s="17">
        <v>41.26</v>
      </c>
      <c r="F100" s="20"/>
    </row>
    <row r="101" spans="3:6">
      <c r="C101" s="17">
        <v>65</v>
      </c>
      <c r="D101" s="18" t="s">
        <v>162</v>
      </c>
      <c r="E101" s="17">
        <v>40.42</v>
      </c>
      <c r="F101" s="20"/>
    </row>
    <row r="102" spans="3:6">
      <c r="C102" s="17">
        <v>66</v>
      </c>
      <c r="D102" s="18" t="s">
        <v>163</v>
      </c>
      <c r="E102" s="17">
        <v>40.049999999999997</v>
      </c>
      <c r="F102" s="20"/>
    </row>
    <row r="103" spans="3:6">
      <c r="C103" s="17">
        <v>67</v>
      </c>
      <c r="D103" s="18" t="s">
        <v>164</v>
      </c>
      <c r="E103" s="17">
        <v>37.130000000000003</v>
      </c>
      <c r="F103" s="20"/>
    </row>
    <row r="104" spans="3:6">
      <c r="C104" s="17">
        <v>68</v>
      </c>
      <c r="D104" s="18" t="s">
        <v>165</v>
      </c>
      <c r="E104" s="17">
        <v>37.090000000000003</v>
      </c>
      <c r="F104" s="20"/>
    </row>
    <row r="105" spans="3:6">
      <c r="C105" s="17">
        <v>69</v>
      </c>
      <c r="D105" s="18" t="s">
        <v>166</v>
      </c>
      <c r="E105" s="17">
        <v>36.19</v>
      </c>
      <c r="F105" s="20"/>
    </row>
    <row r="106" spans="3:6">
      <c r="C106" s="17">
        <v>70</v>
      </c>
      <c r="D106" s="18" t="s">
        <v>167</v>
      </c>
      <c r="E106" s="17">
        <v>35.549999999999997</v>
      </c>
      <c r="F106" s="20"/>
    </row>
    <row r="107" spans="3:6">
      <c r="C107" s="17">
        <v>71</v>
      </c>
      <c r="D107" s="18" t="s">
        <v>168</v>
      </c>
      <c r="E107" s="17">
        <v>33.1</v>
      </c>
      <c r="F107" s="20"/>
    </row>
    <row r="108" spans="3:6">
      <c r="C108" s="17">
        <v>72</v>
      </c>
      <c r="D108" s="18" t="s">
        <v>169</v>
      </c>
      <c r="E108" s="17">
        <v>32.14</v>
      </c>
      <c r="F108" s="20"/>
    </row>
    <row r="109" spans="3:6">
      <c r="C109" s="17">
        <v>73</v>
      </c>
      <c r="D109" s="18" t="s">
        <v>170</v>
      </c>
      <c r="E109" s="17">
        <v>31.88</v>
      </c>
      <c r="F109" s="20"/>
    </row>
    <row r="110" spans="3:6">
      <c r="C110" s="17">
        <v>74</v>
      </c>
      <c r="D110" s="18" t="s">
        <v>171</v>
      </c>
      <c r="E110" s="17">
        <v>29.27</v>
      </c>
      <c r="F110" s="20"/>
    </row>
    <row r="111" spans="3:6">
      <c r="C111" s="17">
        <v>75</v>
      </c>
      <c r="D111" s="18" t="s">
        <v>172</v>
      </c>
      <c r="E111" s="17">
        <v>28.82</v>
      </c>
      <c r="F111" s="20"/>
    </row>
    <row r="112" spans="3:6">
      <c r="C112" s="17">
        <v>76</v>
      </c>
      <c r="D112" s="18" t="s">
        <v>173</v>
      </c>
      <c r="E112" s="17">
        <v>28.81</v>
      </c>
      <c r="F112" s="20"/>
    </row>
    <row r="113" spans="3:6">
      <c r="C113" s="17">
        <v>77</v>
      </c>
      <c r="D113" s="18" t="s">
        <v>174</v>
      </c>
      <c r="E113" s="17">
        <v>23.04</v>
      </c>
      <c r="F113" s="20"/>
    </row>
    <row r="114" spans="3:6">
      <c r="C114" s="17">
        <v>78</v>
      </c>
      <c r="D114" s="18" t="s">
        <v>175</v>
      </c>
      <c r="E114" s="17">
        <v>21.7</v>
      </c>
      <c r="F114" s="20"/>
    </row>
    <row r="115" spans="3:6">
      <c r="C115" s="17">
        <v>79</v>
      </c>
      <c r="D115" s="18" t="s">
        <v>176</v>
      </c>
      <c r="E115" s="17">
        <v>21.22</v>
      </c>
      <c r="F115" s="20"/>
    </row>
    <row r="116" spans="3:6">
      <c r="C116" s="17">
        <v>80</v>
      </c>
      <c r="D116" s="18" t="s">
        <v>177</v>
      </c>
      <c r="E116" s="17">
        <v>21.03</v>
      </c>
      <c r="F116" s="20"/>
    </row>
    <row r="117" spans="3:6">
      <c r="C117" s="17">
        <v>81</v>
      </c>
      <c r="D117" s="18" t="s">
        <v>178</v>
      </c>
      <c r="E117" s="17">
        <v>19.97</v>
      </c>
      <c r="F117" s="20"/>
    </row>
    <row r="118" spans="3:6">
      <c r="C118" s="17">
        <v>82</v>
      </c>
      <c r="D118" s="18" t="s">
        <v>179</v>
      </c>
      <c r="E118" s="17">
        <v>19.809999999999999</v>
      </c>
      <c r="F118" s="20"/>
    </row>
    <row r="119" spans="3:6">
      <c r="C119" s="17">
        <v>83</v>
      </c>
      <c r="D119" s="18" t="s">
        <v>180</v>
      </c>
      <c r="E119" s="17">
        <v>17.190000000000001</v>
      </c>
      <c r="F119" s="20"/>
    </row>
    <row r="120" spans="3:6">
      <c r="C120" s="17">
        <v>84</v>
      </c>
      <c r="D120" s="18" t="s">
        <v>181</v>
      </c>
      <c r="E120" s="17">
        <v>16.46</v>
      </c>
      <c r="F120" s="20"/>
    </row>
    <row r="121" spans="3:6">
      <c r="C121" s="17">
        <v>85</v>
      </c>
      <c r="D121" s="18" t="s">
        <v>182</v>
      </c>
      <c r="E121" s="17">
        <v>16.350000000000001</v>
      </c>
      <c r="F121" s="20"/>
    </row>
    <row r="122" spans="3:6">
      <c r="C122" s="17">
        <v>86</v>
      </c>
      <c r="D122" s="18" t="s">
        <v>183</v>
      </c>
      <c r="E122" s="17">
        <v>16.32</v>
      </c>
      <c r="F122" s="20"/>
    </row>
    <row r="123" spans="3:6">
      <c r="C123" s="17">
        <v>87</v>
      </c>
      <c r="D123" s="18" t="s">
        <v>184</v>
      </c>
      <c r="E123" s="17">
        <v>15.86</v>
      </c>
      <c r="F123" s="20"/>
    </row>
    <row r="124" spans="3:6">
      <c r="C124" s="17">
        <v>88</v>
      </c>
      <c r="D124" s="18" t="s">
        <v>185</v>
      </c>
      <c r="E124" s="17">
        <v>14.63</v>
      </c>
      <c r="F124" s="20"/>
    </row>
    <row r="125" spans="3:6">
      <c r="C125" s="17">
        <v>89</v>
      </c>
      <c r="D125" s="18" t="s">
        <v>186</v>
      </c>
      <c r="E125" s="17">
        <v>14.46</v>
      </c>
      <c r="F125" s="20"/>
    </row>
    <row r="126" spans="3:6">
      <c r="C126" s="17">
        <v>90</v>
      </c>
      <c r="D126" s="18" t="s">
        <v>187</v>
      </c>
      <c r="E126" s="17">
        <v>14.22</v>
      </c>
      <c r="F126" s="20"/>
    </row>
    <row r="127" spans="3:6">
      <c r="C127" s="17">
        <v>91</v>
      </c>
      <c r="D127" s="18" t="s">
        <v>188</v>
      </c>
      <c r="E127" s="17">
        <v>13.33</v>
      </c>
      <c r="F127" s="20"/>
    </row>
    <row r="128" spans="3:6">
      <c r="C128" s="17">
        <v>92</v>
      </c>
      <c r="D128" s="18" t="s">
        <v>189</v>
      </c>
      <c r="E128" s="17">
        <v>12.81</v>
      </c>
      <c r="F128" s="20"/>
    </row>
    <row r="129" spans="3:6">
      <c r="C129" s="17">
        <v>93</v>
      </c>
      <c r="D129" s="18" t="s">
        <v>190</v>
      </c>
      <c r="E129" s="17">
        <v>11.65</v>
      </c>
      <c r="F129" s="20"/>
    </row>
    <row r="130" spans="3:6">
      <c r="C130" s="17">
        <v>94</v>
      </c>
      <c r="D130" s="18" t="s">
        <v>191</v>
      </c>
      <c r="E130" s="17">
        <v>10.64</v>
      </c>
      <c r="F130" s="20"/>
    </row>
    <row r="131" spans="3:6">
      <c r="C131" s="17">
        <v>95</v>
      </c>
      <c r="D131" s="18" t="s">
        <v>192</v>
      </c>
      <c r="E131" s="17">
        <v>10.49</v>
      </c>
      <c r="F131" s="20"/>
    </row>
    <row r="132" spans="3:6">
      <c r="C132" s="17">
        <v>96</v>
      </c>
      <c r="D132" s="18" t="s">
        <v>193</v>
      </c>
      <c r="E132" s="17">
        <v>10.220000000000001</v>
      </c>
      <c r="F132" s="20"/>
    </row>
    <row r="133" spans="3:6">
      <c r="C133" s="17">
        <v>97</v>
      </c>
      <c r="D133" s="18" t="s">
        <v>194</v>
      </c>
      <c r="E133" s="17">
        <v>9.98</v>
      </c>
      <c r="F133" s="20"/>
    </row>
    <row r="134" spans="3:6">
      <c r="C134" s="17">
        <v>98</v>
      </c>
      <c r="D134" s="18" t="s">
        <v>195</v>
      </c>
      <c r="E134" s="17">
        <v>9.8800000000000008</v>
      </c>
      <c r="F134" s="20"/>
    </row>
    <row r="135" spans="3:6">
      <c r="C135" s="17">
        <v>99</v>
      </c>
      <c r="D135" s="18" t="s">
        <v>196</v>
      </c>
      <c r="E135" s="17">
        <v>9.51</v>
      </c>
      <c r="F135" s="20"/>
    </row>
    <row r="136" spans="3:6">
      <c r="C136" s="17">
        <v>100</v>
      </c>
      <c r="D136" s="18" t="s">
        <v>197</v>
      </c>
      <c r="E136" s="17">
        <v>8.89</v>
      </c>
      <c r="F136" s="20"/>
    </row>
    <row r="137" spans="3:6">
      <c r="C137" s="17">
        <v>101</v>
      </c>
      <c r="D137" s="18" t="s">
        <v>198</v>
      </c>
      <c r="E137" s="17">
        <v>8.69</v>
      </c>
      <c r="F137" s="20"/>
    </row>
    <row r="138" spans="3:6">
      <c r="C138" s="17">
        <v>102</v>
      </c>
      <c r="D138" s="18" t="s">
        <v>199</v>
      </c>
      <c r="E138" s="17">
        <v>8.4</v>
      </c>
      <c r="F138" s="20"/>
    </row>
    <row r="139" spans="3:6">
      <c r="C139" s="17">
        <v>103</v>
      </c>
      <c r="D139" s="18" t="s">
        <v>200</v>
      </c>
      <c r="E139" s="17">
        <v>8.39</v>
      </c>
      <c r="F139" s="20"/>
    </row>
    <row r="140" spans="3:6">
      <c r="C140" s="17">
        <v>104</v>
      </c>
      <c r="D140" s="18" t="s">
        <v>201</v>
      </c>
      <c r="E140" s="17">
        <v>8.16</v>
      </c>
      <c r="F140" s="20"/>
    </row>
    <row r="141" spans="3:6">
      <c r="C141" s="17">
        <v>105</v>
      </c>
      <c r="D141" s="18" t="s">
        <v>202</v>
      </c>
      <c r="E141" s="17">
        <v>8</v>
      </c>
      <c r="F141" s="20"/>
    </row>
    <row r="142" spans="3:6">
      <c r="C142" s="17">
        <v>106</v>
      </c>
      <c r="D142" s="18" t="s">
        <v>203</v>
      </c>
      <c r="E142" s="17">
        <v>7.93</v>
      </c>
      <c r="F142" s="20"/>
    </row>
    <row r="143" spans="3:6">
      <c r="C143" s="17">
        <v>107</v>
      </c>
      <c r="D143" s="18" t="s">
        <v>204</v>
      </c>
      <c r="E143" s="17">
        <v>7.83</v>
      </c>
      <c r="F143" s="20"/>
    </row>
    <row r="144" spans="3:6">
      <c r="C144" s="17">
        <v>108</v>
      </c>
      <c r="D144" s="18" t="s">
        <v>205</v>
      </c>
      <c r="E144" s="17">
        <v>7.62</v>
      </c>
      <c r="F144" s="20"/>
    </row>
    <row r="145" spans="3:6">
      <c r="C145" s="17">
        <v>109</v>
      </c>
      <c r="D145" s="18" t="s">
        <v>206</v>
      </c>
      <c r="E145" s="17">
        <v>7.09</v>
      </c>
      <c r="F145" s="20"/>
    </row>
    <row r="146" spans="3:6">
      <c r="C146" s="17">
        <v>110</v>
      </c>
      <c r="D146" s="18" t="s">
        <v>207</v>
      </c>
      <c r="E146" s="17">
        <v>7.01</v>
      </c>
      <c r="F146" s="20"/>
    </row>
    <row r="147" spans="3:6">
      <c r="C147" s="17">
        <v>111</v>
      </c>
      <c r="D147" s="18" t="s">
        <v>208</v>
      </c>
      <c r="E147" s="17">
        <v>6.81</v>
      </c>
      <c r="F147" s="20"/>
    </row>
    <row r="148" spans="3:6">
      <c r="C148" s="17">
        <v>112</v>
      </c>
      <c r="D148" s="18" t="s">
        <v>209</v>
      </c>
      <c r="E148" s="17">
        <v>6.75</v>
      </c>
      <c r="F148" s="20"/>
    </row>
    <row r="149" spans="3:6">
      <c r="C149" s="17">
        <v>113</v>
      </c>
      <c r="D149" s="18" t="s">
        <v>210</v>
      </c>
      <c r="E149" s="17">
        <v>6.46</v>
      </c>
      <c r="F149" s="20"/>
    </row>
    <row r="150" spans="3:6">
      <c r="C150" s="17">
        <v>114</v>
      </c>
      <c r="D150" s="18" t="s">
        <v>211</v>
      </c>
      <c r="E150" s="17">
        <v>6.15</v>
      </c>
      <c r="F150" s="20"/>
    </row>
    <row r="151" spans="3:6">
      <c r="C151" s="17">
        <v>115</v>
      </c>
      <c r="D151" s="18" t="s">
        <v>212</v>
      </c>
      <c r="E151" s="17">
        <v>5.64</v>
      </c>
      <c r="F151" s="20"/>
    </row>
    <row r="152" spans="3:6">
      <c r="C152" s="17">
        <v>116</v>
      </c>
      <c r="D152" s="18" t="s">
        <v>213</v>
      </c>
      <c r="E152" s="17">
        <v>5.42</v>
      </c>
      <c r="F152" s="20"/>
    </row>
    <row r="153" spans="3:6">
      <c r="C153" s="17">
        <v>117</v>
      </c>
      <c r="D153" s="18" t="s">
        <v>214</v>
      </c>
      <c r="E153" s="17">
        <v>5.42</v>
      </c>
      <c r="F153" s="20"/>
    </row>
    <row r="154" spans="3:6">
      <c r="C154" s="17">
        <v>118</v>
      </c>
      <c r="D154" s="18" t="s">
        <v>215</v>
      </c>
      <c r="E154" s="17">
        <v>5.0599999999999996</v>
      </c>
      <c r="F154" s="20"/>
    </row>
    <row r="155" spans="3:6">
      <c r="C155" s="17">
        <v>119</v>
      </c>
      <c r="D155" s="18" t="s">
        <v>216</v>
      </c>
      <c r="E155" s="17">
        <v>4.95</v>
      </c>
      <c r="F155" s="20"/>
    </row>
    <row r="156" spans="3:6">
      <c r="C156" s="17">
        <v>120</v>
      </c>
      <c r="D156" s="18" t="s">
        <v>217</v>
      </c>
      <c r="E156" s="17">
        <v>4.8899999999999997</v>
      </c>
      <c r="F156" s="20"/>
    </row>
    <row r="157" spans="3:6">
      <c r="C157" s="17">
        <v>121</v>
      </c>
      <c r="D157" s="18" t="s">
        <v>218</v>
      </c>
      <c r="E157" s="17">
        <v>4.7699999999999996</v>
      </c>
      <c r="F157" s="20"/>
    </row>
    <row r="158" spans="3:6">
      <c r="C158" s="17">
        <v>122</v>
      </c>
      <c r="D158" s="18" t="s">
        <v>219</v>
      </c>
      <c r="E158" s="17">
        <v>4.47</v>
      </c>
      <c r="F158" s="20"/>
    </row>
    <row r="159" spans="3:6">
      <c r="C159" s="17">
        <v>123</v>
      </c>
      <c r="D159" s="18" t="s">
        <v>220</v>
      </c>
      <c r="E159" s="17">
        <v>4.3</v>
      </c>
      <c r="F159" s="20"/>
    </row>
    <row r="160" spans="3:6">
      <c r="C160" s="17">
        <v>124</v>
      </c>
      <c r="D160" s="18" t="s">
        <v>221</v>
      </c>
      <c r="E160" s="17">
        <v>4.17</v>
      </c>
      <c r="F160" s="20"/>
    </row>
    <row r="161" spans="3:6">
      <c r="C161" s="17">
        <v>125</v>
      </c>
      <c r="D161" s="18" t="s">
        <v>222</v>
      </c>
      <c r="E161" s="17">
        <v>3.83</v>
      </c>
      <c r="F161" s="20"/>
    </row>
    <row r="162" spans="3:6">
      <c r="C162" s="17">
        <v>126</v>
      </c>
      <c r="D162" s="18" t="s">
        <v>223</v>
      </c>
      <c r="E162" s="17">
        <v>3.69</v>
      </c>
      <c r="F162" s="20"/>
    </row>
    <row r="163" spans="3:6">
      <c r="C163" s="17">
        <v>127</v>
      </c>
      <c r="D163" s="18" t="s">
        <v>224</v>
      </c>
      <c r="E163" s="17">
        <v>3.18</v>
      </c>
      <c r="F163" s="20"/>
    </row>
    <row r="164" spans="3:6">
      <c r="C164" s="17">
        <v>128</v>
      </c>
      <c r="D164" s="18" t="s">
        <v>225</v>
      </c>
      <c r="E164" s="17">
        <v>2.76</v>
      </c>
      <c r="F164" s="20"/>
    </row>
    <row r="165" spans="3:6">
      <c r="C165" s="17">
        <v>129</v>
      </c>
      <c r="D165" s="18" t="s">
        <v>226</v>
      </c>
      <c r="E165" s="17">
        <v>2.74</v>
      </c>
      <c r="F165" s="20"/>
    </row>
    <row r="166" spans="3:6">
      <c r="C166" s="17">
        <v>130</v>
      </c>
      <c r="D166" s="18" t="s">
        <v>227</v>
      </c>
      <c r="E166" s="17">
        <v>2.6</v>
      </c>
      <c r="F166" s="20"/>
    </row>
    <row r="167" spans="3:6">
      <c r="C167" s="17">
        <v>131</v>
      </c>
      <c r="D167" s="18" t="s">
        <v>228</v>
      </c>
      <c r="E167" s="17">
        <v>2.52</v>
      </c>
      <c r="F167" s="20"/>
    </row>
    <row r="168" spans="3:6">
      <c r="C168" s="17">
        <v>132</v>
      </c>
      <c r="D168" s="18" t="s">
        <v>229</v>
      </c>
      <c r="E168" s="17">
        <v>2.4700000000000002</v>
      </c>
      <c r="F168" s="20"/>
    </row>
    <row r="169" spans="3:6">
      <c r="C169" s="17">
        <v>133</v>
      </c>
      <c r="D169" s="18" t="s">
        <v>230</v>
      </c>
      <c r="E169" s="17">
        <v>2.42</v>
      </c>
      <c r="F169" s="20"/>
    </row>
    <row r="170" spans="3:6">
      <c r="C170" s="17">
        <v>134</v>
      </c>
      <c r="D170" s="18" t="s">
        <v>231</v>
      </c>
      <c r="E170" s="17">
        <v>2.2999999999999998</v>
      </c>
      <c r="F170" s="20"/>
    </row>
    <row r="171" spans="3:6">
      <c r="C171" s="17">
        <v>135</v>
      </c>
      <c r="D171" s="18" t="s">
        <v>232</v>
      </c>
      <c r="E171" s="17">
        <v>2.1800000000000002</v>
      </c>
      <c r="F171" s="20"/>
    </row>
    <row r="172" spans="3:6">
      <c r="C172" s="17">
        <v>136</v>
      </c>
      <c r="D172" s="18" t="s">
        <v>233</v>
      </c>
      <c r="E172" s="17">
        <v>2.0699999999999998</v>
      </c>
      <c r="F172" s="20"/>
    </row>
    <row r="173" spans="3:6">
      <c r="C173" s="17">
        <v>137</v>
      </c>
      <c r="D173" s="18" t="s">
        <v>234</v>
      </c>
      <c r="E173" s="17">
        <v>1.84</v>
      </c>
      <c r="F173" s="20"/>
    </row>
    <row r="174" spans="3:6">
      <c r="C174" s="17">
        <v>138</v>
      </c>
      <c r="D174" s="18" t="s">
        <v>235</v>
      </c>
      <c r="E174" s="17">
        <v>1.62</v>
      </c>
      <c r="F174" s="20"/>
    </row>
    <row r="175" spans="3:6">
      <c r="C175" s="17">
        <v>139</v>
      </c>
      <c r="D175" s="18" t="s">
        <v>236</v>
      </c>
      <c r="E175" s="17">
        <v>0.54</v>
      </c>
      <c r="F175" s="20"/>
    </row>
    <row r="176" spans="3:6">
      <c r="C176" s="17">
        <v>140</v>
      </c>
      <c r="D176" s="18" t="s">
        <v>237</v>
      </c>
      <c r="E176" s="17">
        <v>0.53</v>
      </c>
    </row>
    <row r="177" spans="5:5">
      <c r="E177" s="22">
        <f>SUM(E37:E176)</f>
        <v>30578.51999999999</v>
      </c>
    </row>
  </sheetData>
  <phoneticPr fontId="4"/>
  <hyperlinks>
    <hyperlink ref="D37" r:id="rId1" tooltip="時系列データへ" display="http://www.globalnote.jp/p-cotime/?dno=1120&amp;c_code=156&amp;post_no=1621"/>
    <hyperlink ref="D38" r:id="rId2" tooltip="時系列データへ" display="http://www.globalnote.jp/p-cotime/?dno=1120&amp;c_code=840&amp;post_no=1621"/>
    <hyperlink ref="D39" r:id="rId3" tooltip="時系列データへ" display="http://www.globalnote.jp/p-cotime/?dno=1120&amp;c_code=356&amp;post_no=1621"/>
    <hyperlink ref="D40" r:id="rId4" tooltip="時系列データへ" display="http://www.globalnote.jp/p-cotime/?dno=1120&amp;c_code=643&amp;post_no=1621"/>
    <hyperlink ref="D41" r:id="rId5" tooltip="時系列データへ" display="http://www.globalnote.jp/p-cotime/?dno=1120&amp;c_code=392&amp;post_no=1621"/>
    <hyperlink ref="D42" r:id="rId6" tooltip="時系列データへ" display="http://www.globalnote.jp/p-cotime/?dno=1120&amp;c_code=276&amp;post_no=1621"/>
    <hyperlink ref="D43" r:id="rId7" tooltip="時系列データへ" display="http://www.globalnote.jp/p-cotime/?dno=1120&amp;c_code=410&amp;post_no=1621"/>
    <hyperlink ref="D44" r:id="rId8" tooltip="時系列データへ" display="http://www.globalnote.jp/p-cotime/?dno=1120&amp;c_code=124&amp;post_no=1621"/>
    <hyperlink ref="D45" r:id="rId9" tooltip="時系列データへ" display="http://www.globalnote.jp/p-cotime/?dno=1120&amp;c_code=364&amp;post_no=1621"/>
    <hyperlink ref="D46" r:id="rId10" tooltip="時系列データへ" display="http://www.globalnote.jp/p-cotime/?dno=1120&amp;c_code=682&amp;post_no=1621"/>
    <hyperlink ref="D47" r:id="rId11" tooltip="時系列データへ" display="http://www.globalnote.jp/p-cotime/?dno=1120&amp;c_code=826&amp;post_no=1621"/>
    <hyperlink ref="D48" r:id="rId12" tooltip="時系列データへ" display="http://www.globalnote.jp/p-cotime/?dno=1120&amp;c_code=76&amp;post_no=1621"/>
    <hyperlink ref="D49" r:id="rId13" tooltip="時系列データへ" display="http://www.globalnote.jp/p-cotime/?dno=1120&amp;c_code=484&amp;post_no=1621"/>
    <hyperlink ref="D50" r:id="rId14" tooltip="時系列データへ" display="http://www.globalnote.jp/p-cotime/?dno=1120&amp;c_code=360&amp;post_no=1621"/>
    <hyperlink ref="D51" r:id="rId15" tooltip="時系列データへ" display="http://www.globalnote.jp/p-cotime/?dno=1120&amp;c_code=36&amp;post_no=1621"/>
    <hyperlink ref="D52" r:id="rId16" tooltip="時系列データへ" display="http://www.globalnote.jp/p-cotime/?dno=1120&amp;c_code=710&amp;post_no=1621"/>
    <hyperlink ref="D53" r:id="rId17" tooltip="時系列データへ" display="http://www.globalnote.jp/p-cotime/?dno=1120&amp;c_code=380&amp;post_no=1621"/>
    <hyperlink ref="D54" r:id="rId18" tooltip="時系列データへ" display="http://www.globalnote.jp/p-cotime/?dno=1120&amp;c_code=250&amp;post_no=1621"/>
    <hyperlink ref="D55" r:id="rId19" tooltip="時系列データへ" display="http://www.globalnote.jp/p-cotime/?dno=1120&amp;c_code=792&amp;post_no=1621"/>
    <hyperlink ref="D56" r:id="rId20" tooltip="時系列データへ" display="http://www.globalnote.jp/p-cotime/?dno=1120&amp;c_code=616&amp;post_no=1621"/>
    <hyperlink ref="D57" r:id="rId21" tooltip="時系列データへ" display="http://www.globalnote.jp/p-cotime/?dno=1120&amp;c_code=804&amp;post_no=1621"/>
    <hyperlink ref="D58" r:id="rId22" tooltip="時系列データへ" display="http://www.globalnote.jp/p-cotime/?dno=1120&amp;c_code=724&amp;post_no=1621"/>
    <hyperlink ref="D59" r:id="rId23" tooltip="時系列データへ" display="http://www.globalnote.jp/p-cotime/?dno=1120&amp;c_code=764&amp;post_no=1621"/>
    <hyperlink ref="D60" r:id="rId24" tooltip="時系列データへ" display="http://www.globalnote.jp/p-cotime/?dno=1120&amp;c_code=158&amp;post_no=1621"/>
    <hyperlink ref="D61" r:id="rId25" tooltip="時系列データへ" display="http://www.globalnote.jp/p-cotime/?dno=1120&amp;c_code=398&amp;post_no=1621"/>
    <hyperlink ref="D62" r:id="rId26" tooltip="時系列データへ" display="http://www.globalnote.jp/p-cotime/?dno=1120&amp;c_code=818&amp;post_no=1621"/>
    <hyperlink ref="D63" r:id="rId27" tooltip="時系列データへ" display="http://www.globalnote.jp/p-cotime/?dno=1120&amp;c_code=458&amp;post_no=1621"/>
    <hyperlink ref="D64" r:id="rId28" tooltip="時系列データへ" display="http://www.globalnote.jp/p-cotime/?dno=1120&amp;c_code=32&amp;post_no=1621"/>
    <hyperlink ref="D65" r:id="rId29" tooltip="時系列データへ" display="http://www.globalnote.jp/p-cotime/?dno=1120&amp;c_code=862&amp;post_no=1621"/>
    <hyperlink ref="D66" r:id="rId30" tooltip="時系列データへ" display="http://www.globalnote.jp/p-cotime/?dno=1120&amp;c_code=528&amp;post_no=1621"/>
    <hyperlink ref="D67" r:id="rId31" tooltip="時系列データへ" display="http://www.globalnote.jp/p-cotime/?dno=1120&amp;c_code=784&amp;post_no=1621"/>
    <hyperlink ref="D68" r:id="rId32" tooltip="時系列データへ" display="http://www.globalnote.jp/p-cotime/?dno=1120&amp;c_code=704&amp;post_no=1621"/>
    <hyperlink ref="D69" r:id="rId33" tooltip="時系列データへ" display="http://www.globalnote.jp/p-cotime/?dno=1120&amp;c_code=586&amp;post_no=1621"/>
    <hyperlink ref="D70" r:id="rId34" tooltip="時系列データへ" display="http://www.globalnote.jp/p-cotime/?dno=1120&amp;c_code=368&amp;post_no=1621"/>
    <hyperlink ref="D71" r:id="rId35" tooltip="時系列データへ" display="http://www.globalnote.jp/p-cotime/?dno=1120&amp;c_code=12&amp;post_no=1621"/>
    <hyperlink ref="D72" r:id="rId36" tooltip="時系列データへ" display="http://www.globalnote.jp/p-cotime/?dno=1120&amp;c_code=860&amp;post_no=1621"/>
    <hyperlink ref="D73" r:id="rId37" tooltip="時系列データへ" display="http://www.globalnote.jp/p-cotime/?dno=1120&amp;c_code=203&amp;post_no=1621"/>
    <hyperlink ref="D74" r:id="rId38" tooltip="時系列データへ" display="http://www.globalnote.jp/p-cotime/?dno=1120&amp;c_code=56&amp;post_no=1621"/>
    <hyperlink ref="D75" r:id="rId39" tooltip="時系列データへ" display="http://www.globalnote.jp/p-cotime/?dno=1120&amp;c_code=414&amp;post_no=1621"/>
    <hyperlink ref="D76" r:id="rId40" tooltip="時系列データへ" display="http://www.globalnote.jp/p-cotime/?dno=1120&amp;c_code=608&amp;post_no=1621"/>
    <hyperlink ref="D77" r:id="rId41" tooltip="時系列データへ" display="http://www.globalnote.jp/p-cotime/?dno=1120&amp;c_code=642&amp;post_no=1621"/>
    <hyperlink ref="D78" r:id="rId42" tooltip="時系列データへ" display="http://www.globalnote.jp/p-cotime/?dno=1120&amp;c_code=152&amp;post_no=1621"/>
    <hyperlink ref="D79" r:id="rId43" tooltip="時系列データへ" display="http://www.globalnote.jp/p-cotime/?dno=1120&amp;c_code=300&amp;post_no=1621"/>
    <hyperlink ref="D80" r:id="rId44" tooltip="時系列データへ" display="http://www.globalnote.jp/p-cotime/?dno=1120&amp;c_code=634&amp;post_no=1621"/>
    <hyperlink ref="D81" r:id="rId45" tooltip="時系列データへ" display="http://www.globalnote.jp/p-cotime/?dno=1120&amp;c_code=376&amp;post_no=1621"/>
    <hyperlink ref="D82" r:id="rId46" tooltip="時系列データへ" display="http://www.globalnote.jp/p-cotime/?dno=1120&amp;c_code=112&amp;post_no=1621"/>
    <hyperlink ref="D83" r:id="rId47" tooltip="時系列データへ" display="http://www.globalnote.jp/p-cotime/?dno=1120&amp;c_code=512&amp;post_no=1621"/>
    <hyperlink ref="D84" r:id="rId48" tooltip="時系列データへ" display="http://www.globalnote.jp/p-cotime/?dno=1120&amp;c_code=170&amp;post_no=1621"/>
    <hyperlink ref="D85" r:id="rId49" tooltip="時系列データへ" display="http://www.globalnote.jp/p-cotime/?dno=1120&amp;c_code=40&amp;post_no=1621"/>
    <hyperlink ref="D86" r:id="rId50" tooltip="時系列データへ" display="http://www.globalnote.jp/p-cotime/?dno=1120&amp;c_code=566&amp;post_no=1621"/>
    <hyperlink ref="D87" r:id="rId51" tooltip="時系列データへ" display="http://www.globalnote.jp/p-cotime/?dno=1120&amp;c_code=795&amp;post_no=1621"/>
    <hyperlink ref="D88" r:id="rId52" tooltip="時系列データへ" display="http://www.globalnote.jp/p-cotime/?dno=1120&amp;c_code=50&amp;post_no=1621"/>
    <hyperlink ref="D89" r:id="rId53" tooltip="時系列データへ" display="http://www.globalnote.jp/p-cotime/?dno=1120&amp;c_code=504&amp;post_no=1621"/>
    <hyperlink ref="D90" r:id="rId54" tooltip="時系列データへ" display="http://www.globalnote.jp/p-cotime/?dno=1120&amp;c_code=702&amp;post_no=1621"/>
    <hyperlink ref="D91" r:id="rId55" tooltip="時系列データへ" display="http://www.globalnote.jp/p-cotime/?dno=1120&amp;c_code=246&amp;post_no=1621"/>
    <hyperlink ref="D92" r:id="rId56" tooltip="時系列データへ" display="http://www.globalnote.jp/p-cotime/?dno=1120&amp;c_code=620&amp;post_no=1621"/>
    <hyperlink ref="D93" r:id="rId57" tooltip="時系列データへ" display="http://www.globalnote.jp/p-cotime/?dno=1120&amp;c_code=604&amp;post_no=1621"/>
    <hyperlink ref="D94" r:id="rId58" tooltip="時系列データへ" display="http://www.globalnote.jp/p-cotime/?dno=1120&amp;c_code=408&amp;post_no=1621"/>
    <hyperlink ref="D95" r:id="rId59" tooltip="時系列データへ" display="http://www.globalnote.jp/p-cotime/?dno=1120&amp;c_code=344&amp;post_no=1621"/>
    <hyperlink ref="D96" r:id="rId60" tooltip="時系列データへ" display="http://www.globalnote.jp/p-cotime/?dno=1120&amp;c_code=100&amp;post_no=1621"/>
    <hyperlink ref="D97" r:id="rId61" tooltip="時系列データへ" display="http://www.globalnote.jp/p-cotime/?dno=1120&amp;c_code=434&amp;post_no=1621"/>
    <hyperlink ref="D98" r:id="rId62" tooltip="時系列データへ" display="http://www.globalnote.jp/p-cotime/?dno=1120&amp;c_code=891&amp;post_no=1621"/>
    <hyperlink ref="D99" r:id="rId63" tooltip="時系列データへ" display="http://www.globalnote.jp/p-cotime/?dno=1120&amp;c_code=348&amp;post_no=1621"/>
    <hyperlink ref="D100" r:id="rId64" tooltip="時系列データへ" display="http://www.globalnote.jp/p-cotime/?dno=1120&amp;c_code=756&amp;post_no=1621"/>
    <hyperlink ref="D101" r:id="rId65" tooltip="時系列データへ" display="http://www.globalnote.jp/p-cotime/?dno=1120&amp;c_code=752&amp;post_no=1621"/>
    <hyperlink ref="D102" r:id="rId66" tooltip="時系列データへ" display="http://www.globalnote.jp/p-cotime/?dno=1120&amp;c_code=760&amp;post_no=1621"/>
    <hyperlink ref="D103" r:id="rId67" tooltip="時系列データへ" display="http://www.globalnote.jp/p-cotime/?dno=1120&amp;c_code=208&amp;post_no=1621"/>
    <hyperlink ref="D104" r:id="rId68" tooltip="時系列データへ" display="http://www.globalnote.jp/p-cotime/?dno=1120&amp;c_code=780&amp;post_no=1621"/>
    <hyperlink ref="D105" r:id="rId69" tooltip="時系列データへ" display="http://www.globalnote.jp/p-cotime/?dno=1120&amp;c_code=578&amp;post_no=1621"/>
    <hyperlink ref="D106" r:id="rId70" tooltip="時系列データへ" display="http://www.globalnote.jp/p-cotime/?dno=1120&amp;c_code=372&amp;post_no=1621"/>
    <hyperlink ref="D107" r:id="rId71" tooltip="時系列データへ" display="http://www.globalnote.jp/p-cotime/?dno=1120&amp;c_code=218&amp;post_no=1621"/>
    <hyperlink ref="D108" r:id="rId72" tooltip="時系列データへ" display="http://www.globalnote.jp/p-cotime/?dno=1120&amp;c_code=554&amp;post_no=1621"/>
    <hyperlink ref="D109" r:id="rId73" tooltip="時系列データへ" display="http://www.globalnote.jp/p-cotime/?dno=1120&amp;c_code=703&amp;post_no=1621"/>
    <hyperlink ref="D110" r:id="rId74" tooltip="時系列データへ" display="http://www.globalnote.jp/p-cotime/?dno=1120&amp;c_code=31&amp;post_no=1621"/>
    <hyperlink ref="D111" r:id="rId75" tooltip="時系列データへ" display="http://www.globalnote.jp/p-cotime/?dno=1120&amp;c_code=192&amp;post_no=1621"/>
    <hyperlink ref="D112" r:id="rId76" tooltip="時系列データへ" display="http://www.globalnote.jp/p-cotime/?dno=1120&amp;c_code=48&amp;post_no=1621"/>
    <hyperlink ref="D113" r:id="rId77" tooltip="時系列データへ" display="http://www.globalnote.jp/p-cotime/?dno=1120&amp;c_code=788&amp;post_no=1621"/>
    <hyperlink ref="D114" r:id="rId78" tooltip="時系列データへ" display="http://www.globalnote.jp/p-cotime/?dno=1120&amp;c_code=400&amp;post_no=1621"/>
    <hyperlink ref="D115" r:id="rId79" tooltip="時系列データへ" display="http://www.globalnote.jp/p-cotime/?dno=1120&amp;c_code=70&amp;post_no=1621"/>
    <hyperlink ref="D116" r:id="rId80" tooltip="時系列データへ" display="http://www.globalnote.jp/p-cotime/?dno=1120&amp;c_code=422&amp;post_no=1621"/>
    <hyperlink ref="D117" r:id="rId81" tooltip="時系列データへ" display="http://www.globalnote.jp/p-cotime/?dno=1120&amp;c_code=887&amp;post_no=1621"/>
    <hyperlink ref="D118" r:id="rId82" tooltip="時系列データへ" display="http://www.globalnote.jp/p-cotime/?dno=1120&amp;c_code=214&amp;post_no=1621"/>
    <hyperlink ref="D119" r:id="rId83" tooltip="時系列データへ" display="http://www.globalnote.jp/p-cotime/?dno=1120&amp;c_code=191&amp;post_no=1621"/>
    <hyperlink ref="D120" r:id="rId84" tooltip="時系列データへ" display="http://www.globalnote.jp/p-cotime/?dno=1120&amp;c_code=24&amp;post_no=1621"/>
    <hyperlink ref="D121" r:id="rId85" tooltip="時系列データへ" display="http://www.globalnote.jp/p-cotime/?dno=1120&amp;c_code=233&amp;post_no=1621"/>
    <hyperlink ref="D122" r:id="rId86" tooltip="時系列データへ" display="http://www.globalnote.jp/p-cotime/?dno=1120&amp;c_code=68&amp;post_no=1621"/>
    <hyperlink ref="D123" r:id="rId87" tooltip="時系列データへ" display="http://www.globalnote.jp/p-cotime/?dno=1120&amp;c_code=144&amp;post_no=1621"/>
    <hyperlink ref="D124" r:id="rId88" tooltip="時系列データへ" display="http://www.globalnote.jp/p-cotime/?dno=1120&amp;c_code=705&amp;post_no=1621"/>
    <hyperlink ref="D125" r:id="rId89" tooltip="時系列データへ" display="http://www.globalnote.jp/p-cotime/?dno=1120&amp;c_code=736&amp;post_no=1621"/>
    <hyperlink ref="D126" r:id="rId90" tooltip="時系列データへ" display="http://www.globalnote.jp/p-cotime/?dno=1120&amp;c_code=496&amp;post_no=1621"/>
    <hyperlink ref="D127" r:id="rId91" tooltip="時系列データへ" display="http://www.globalnote.jp/p-cotime/?dno=1120&amp;c_code=440&amp;post_no=1621"/>
    <hyperlink ref="D128" r:id="rId92" tooltip="時系列データへ" display="http://www.globalnote.jp/p-cotime/?dno=1120&amp;c_code=288&amp;post_no=1621"/>
    <hyperlink ref="D129" r:id="rId93" tooltip="時系列データへ" display="http://www.globalnote.jp/p-cotime/?dno=1120&amp;c_code=104&amp;post_no=1621"/>
    <hyperlink ref="D130" r:id="rId94" tooltip="時系列データへ" display="http://www.globalnote.jp/p-cotime/?dno=1120&amp;c_code=404&amp;post_no=1621"/>
    <hyperlink ref="D131" r:id="rId95" tooltip="時系列データへ" display="http://www.globalnote.jp/p-cotime/?dno=1120&amp;c_code=320&amp;post_no=1621"/>
    <hyperlink ref="D132" r:id="rId96" tooltip="時系列データへ" display="http://www.globalnote.jp/p-cotime/?dno=1120&amp;c_code=442&amp;post_no=1621"/>
    <hyperlink ref="D133" r:id="rId97" tooltip="時系列データへ" display="http://www.globalnote.jp/p-cotime/?dno=1120&amp;c_code=716&amp;post_no=1621"/>
    <hyperlink ref="D134" r:id="rId98" tooltip="時系列データへ" display="http://www.globalnote.jp/p-cotime/?dno=1120&amp;c_code=591&amp;post_no=1621"/>
    <hyperlink ref="D135" r:id="rId99" tooltip="時系列データへ" display="http://www.globalnote.jp/p-cotime/?dno=1120&amp;c_code=417&amp;post_no=1621"/>
    <hyperlink ref="D136" r:id="rId100" tooltip="時系列データへ" display="http://www.globalnote.jp/p-cotime/?dno=1120&amp;c_code=834&amp;post_no=1621"/>
    <hyperlink ref="D137" r:id="rId101" tooltip="時系列データへ" display="http://www.globalnote.jp/p-cotime/?dno=1120&amp;c_code=807&amp;post_no=1621"/>
    <hyperlink ref="D138" r:id="rId102" tooltip="時系列データへ" display="http://www.globalnote.jp/p-cotime/?dno=1120&amp;c_code=96&amp;post_no=1621"/>
    <hyperlink ref="D139" r:id="rId103" tooltip="時系列データへ" display="http://www.globalnote.jp/p-cotime/?dno=1120&amp;c_code=858&amp;post_no=1621"/>
    <hyperlink ref="D140" r:id="rId104" tooltip="時系列データへ" display="http://www.globalnote.jp/p-cotime/?dno=1120&amp;c_code=340&amp;post_no=1621"/>
    <hyperlink ref="D141" r:id="rId105" tooltip="時系列データへ" display="http://www.globalnote.jp/p-cotime/?dno=1120&amp;c_code=8911&amp;post_no=1621"/>
    <hyperlink ref="D142" r:id="rId106" tooltip="時系列データへ" display="http://www.globalnote.jp/p-cotime/?dno=1120&amp;c_code=231&amp;post_no=1621"/>
    <hyperlink ref="D143" r:id="rId107" tooltip="時系列データへ" display="http://www.globalnote.jp/p-cotime/?dno=1120&amp;c_code=384&amp;post_no=1621"/>
    <hyperlink ref="D144" r:id="rId108" tooltip="時系列データへ" display="http://www.globalnote.jp/p-cotime/?dno=1120&amp;c_code=498&amp;post_no=1621"/>
    <hyperlink ref="D145" r:id="rId109" tooltip="時系列データへ" display="http://www.globalnote.jp/p-cotime/?dno=1120&amp;c_code=388&amp;post_no=1621"/>
    <hyperlink ref="D146" r:id="rId110" tooltip="時系列データへ" display="http://www.globalnote.jp/p-cotime/?dno=1120&amp;c_code=428&amp;post_no=1621"/>
    <hyperlink ref="D147" r:id="rId111" tooltip="時系列データへ" display="http://www.globalnote.jp/p-cotime/?dno=1120&amp;c_code=268&amp;post_no=1621"/>
    <hyperlink ref="D148" r:id="rId112" tooltip="時系列データへ" display="http://www.globalnote.jp/p-cotime/?dno=1120&amp;c_code=188&amp;post_no=1621"/>
    <hyperlink ref="D149" r:id="rId113" tooltip="時系列データへ" display="http://www.globalnote.jp/p-cotime/?dno=1120&amp;c_code=196&amp;post_no=1621"/>
    <hyperlink ref="D150" r:id="rId114" tooltip="時系列データへ" display="http://www.globalnote.jp/p-cotime/?dno=1120&amp;c_code=222&amp;post_no=1621"/>
    <hyperlink ref="D151" r:id="rId115" tooltip="時系列データへ" display="http://www.globalnote.jp/p-cotime/?dno=1120&amp;c_code=686&amp;post_no=1621"/>
    <hyperlink ref="D152" r:id="rId116" tooltip="時系列データへ" display="http://www.globalnote.jp/p-cotime/?dno=1120&amp;c_code=51&amp;post_no=1621"/>
    <hyperlink ref="D153" r:id="rId117" tooltip="時系列データへ" display="http://www.globalnote.jp/p-cotime/?dno=1120&amp;c_code=120&amp;post_no=1621"/>
    <hyperlink ref="D154" r:id="rId118" tooltip="時系列データへ" display="http://www.globalnote.jp/p-cotime/?dno=1120&amp;c_code=600&amp;post_no=1621"/>
    <hyperlink ref="D155" r:id="rId119" tooltip="時系列データへ" display="http://www.globalnote.jp/p-cotime/?dno=1120&amp;c_code=204&amp;post_no=1621"/>
    <hyperlink ref="D156" r:id="rId120" tooltip="時系列データへ" display="http://www.globalnote.jp/p-cotime/?dno=1120&amp;c_code=524&amp;post_no=1621"/>
    <hyperlink ref="D157" r:id="rId121" tooltip="時系列データへ" display="http://www.globalnote.jp/p-cotime/?dno=1120&amp;c_code=530&amp;post_no=1621"/>
    <hyperlink ref="D158" r:id="rId122" tooltip="時系列データへ" display="http://www.globalnote.jp/p-cotime/?dno=1120&amp;c_code=72&amp;post_no=1621"/>
    <hyperlink ref="D159" r:id="rId123" tooltip="時系列データへ" display="http://www.globalnote.jp/p-cotime/?dno=1120&amp;c_code=558&amp;post_no=1621"/>
    <hyperlink ref="D160" r:id="rId124" tooltip="時系列データへ" display="http://www.globalnote.jp/p-cotime/?dno=1120&amp;c_code=116&amp;post_no=1621"/>
    <hyperlink ref="D161" r:id="rId125" tooltip="時系列データへ" display="http://www.globalnote.jp/p-cotime/?dno=1120&amp;c_code=8&amp;post_no=1621"/>
    <hyperlink ref="D162" r:id="rId126" tooltip="時系列データへ" display="http://www.globalnote.jp/p-cotime/?dno=1120&amp;c_code=480&amp;post_no=1621"/>
    <hyperlink ref="D163" r:id="rId127" tooltip="時系列データへ" display="http://www.globalnote.jp/p-cotime/?dno=1120&amp;c_code=516&amp;post_no=1621"/>
    <hyperlink ref="D164" r:id="rId128" tooltip="時系列データへ" display="http://www.globalnote.jp/p-cotime/?dno=1120&amp;c_code=894&amp;post_no=1621"/>
    <hyperlink ref="D165" r:id="rId129" tooltip="時系列データへ" display="http://www.globalnote.jp/p-cotime/?dno=1120&amp;c_code=762&amp;post_no=1621"/>
    <hyperlink ref="D166" r:id="rId130" tooltip="時系列データへ" display="http://www.globalnote.jp/p-cotime/?dno=1120&amp;c_code=508&amp;post_no=1621"/>
    <hyperlink ref="D167" r:id="rId131" tooltip="時系列データへ" display="http://www.globalnote.jp/p-cotime/?dno=1120&amp;c_code=470&amp;post_no=1621"/>
    <hyperlink ref="D168" r:id="rId132" tooltip="時系列データへ" display="http://www.globalnote.jp/p-cotime/?dno=1120&amp;c_code=266&amp;post_no=1621"/>
    <hyperlink ref="D169" r:id="rId133" tooltip="時系列データへ" display="http://www.globalnote.jp/p-cotime/?dno=1120&amp;c_code=180&amp;post_no=1621"/>
    <hyperlink ref="D170" r:id="rId134" tooltip="時系列データへ" display="http://www.globalnote.jp/p-cotime/?dno=1120&amp;c_code=499&amp;post_no=1621"/>
    <hyperlink ref="D171" r:id="rId135" tooltip="時系列データへ" display="http://www.globalnote.jp/p-cotime/?dno=1120&amp;c_code=178&amp;post_no=1621"/>
    <hyperlink ref="D172" r:id="rId136" tooltip="時系列データへ" display="http://www.globalnote.jp/p-cotime/?dno=1120&amp;c_code=332&amp;post_no=1621"/>
    <hyperlink ref="D173" r:id="rId137" tooltip="時系列データへ" display="http://www.globalnote.jp/p-cotime/?dno=1120&amp;c_code=352&amp;post_no=1621"/>
    <hyperlink ref="D174" r:id="rId138" tooltip="時系列データへ" display="http://www.globalnote.jp/p-cotime/?dno=1120&amp;c_code=768&amp;post_no=1621"/>
    <hyperlink ref="D175" r:id="rId139" tooltip="時系列データへ" display="http://www.globalnote.jp/p-cotime/?dno=1120&amp;c_code=232&amp;post_no=1621"/>
    <hyperlink ref="D176" r:id="rId140" tooltip="時系列データへ" display="http://www.globalnote.jp/p-cotime/?dno=1120&amp;c_code=292&amp;post_no=1621"/>
    <hyperlink ref="C3" r:id="rId141"/>
  </hyperlinks>
  <pageMargins left="0.7" right="0.7" top="0.75" bottom="0.75" header="0.3" footer="0.3"/>
  <pageSetup paperSize="9" orientation="portrait" verticalDpi="0" r:id="rId142"/>
  <drawing r:id="rId143"/>
</worksheet>
</file>

<file path=xl/worksheets/sheet14.xml><?xml version="1.0" encoding="utf-8"?>
<worksheet xmlns="http://schemas.openxmlformats.org/spreadsheetml/2006/main" xmlns:r="http://schemas.openxmlformats.org/officeDocument/2006/relationships">
  <dimension ref="C1:Q27"/>
  <sheetViews>
    <sheetView topLeftCell="B7" workbookViewId="0">
      <selection activeCell="N20" sqref="N20"/>
    </sheetView>
  </sheetViews>
  <sheetFormatPr defaultRowHeight="13.5"/>
  <cols>
    <col min="3" max="3" width="17" customWidth="1"/>
    <col min="4" max="4" width="9.125" customWidth="1"/>
  </cols>
  <sheetData>
    <row r="1" spans="3:17">
      <c r="C1" t="s">
        <v>239</v>
      </c>
    </row>
    <row r="2" spans="3:17">
      <c r="C2" t="s">
        <v>240</v>
      </c>
    </row>
    <row r="4" spans="3:17">
      <c r="I4" t="s">
        <v>254</v>
      </c>
    </row>
    <row r="5" spans="3:17">
      <c r="D5" t="s">
        <v>238</v>
      </c>
      <c r="G5" t="s">
        <v>249</v>
      </c>
      <c r="H5" t="s">
        <v>250</v>
      </c>
      <c r="I5" t="s">
        <v>251</v>
      </c>
      <c r="J5" t="s">
        <v>252</v>
      </c>
      <c r="K5" t="s">
        <v>253</v>
      </c>
      <c r="L5" t="s">
        <v>255</v>
      </c>
      <c r="M5" t="s">
        <v>256</v>
      </c>
      <c r="N5" t="s">
        <v>257</v>
      </c>
      <c r="O5" t="s">
        <v>258</v>
      </c>
      <c r="P5" t="s">
        <v>259</v>
      </c>
      <c r="Q5" t="s">
        <v>260</v>
      </c>
    </row>
    <row r="6" spans="3:17">
      <c r="C6" t="s">
        <v>241</v>
      </c>
      <c r="D6">
        <v>49</v>
      </c>
      <c r="G6">
        <v>30</v>
      </c>
      <c r="H6">
        <f>90+114.6+88.7</f>
        <v>293.3</v>
      </c>
      <c r="I6">
        <v>80</v>
      </c>
      <c r="J6">
        <v>183</v>
      </c>
      <c r="P6">
        <f t="shared" ref="P6:P13" si="0">+SUM(G6:O6)</f>
        <v>586.29999999999995</v>
      </c>
      <c r="Q6">
        <f>+P6</f>
        <v>586.29999999999995</v>
      </c>
    </row>
    <row r="7" spans="3:17">
      <c r="C7" t="s">
        <v>242</v>
      </c>
      <c r="D7">
        <v>122</v>
      </c>
      <c r="H7">
        <f>106+79+27.8+15.8+15.1+7+27.5+98.2+266.2</f>
        <v>642.6</v>
      </c>
      <c r="I7">
        <v>10</v>
      </c>
      <c r="J7">
        <v>50</v>
      </c>
      <c r="K7">
        <f>16.4+180+614</f>
        <v>810.4</v>
      </c>
      <c r="P7">
        <f t="shared" si="0"/>
        <v>1513</v>
      </c>
      <c r="Q7">
        <f t="shared" ref="Q7:Q12" si="1">+P7+Q6</f>
        <v>2099.3000000000002</v>
      </c>
    </row>
    <row r="8" spans="3:17">
      <c r="C8" t="s">
        <v>243</v>
      </c>
      <c r="D8">
        <v>303</v>
      </c>
      <c r="H8">
        <f>78.5+25</f>
        <v>103.5</v>
      </c>
      <c r="L8">
        <v>3000</v>
      </c>
      <c r="P8">
        <f t="shared" si="0"/>
        <v>3103.5</v>
      </c>
      <c r="Q8">
        <f t="shared" si="1"/>
        <v>5202.8</v>
      </c>
    </row>
    <row r="9" spans="3:17">
      <c r="C9" t="s">
        <v>244</v>
      </c>
      <c r="D9">
        <v>429</v>
      </c>
      <c r="M9">
        <v>4000</v>
      </c>
      <c r="N9">
        <v>150</v>
      </c>
      <c r="P9">
        <f t="shared" si="0"/>
        <v>4150</v>
      </c>
      <c r="Q9">
        <f t="shared" si="1"/>
        <v>9352.7999999999993</v>
      </c>
    </row>
    <row r="10" spans="3:17">
      <c r="C10" t="s">
        <v>245</v>
      </c>
      <c r="D10">
        <v>424</v>
      </c>
      <c r="O10">
        <v>400</v>
      </c>
      <c r="P10">
        <f t="shared" si="0"/>
        <v>400</v>
      </c>
      <c r="Q10">
        <f t="shared" si="1"/>
        <v>9752.7999999999993</v>
      </c>
    </row>
    <row r="11" spans="3:17">
      <c r="C11" t="s">
        <v>246</v>
      </c>
      <c r="D11">
        <v>159</v>
      </c>
      <c r="G11">
        <v>0</v>
      </c>
      <c r="H11">
        <v>0</v>
      </c>
      <c r="I11">
        <v>0</v>
      </c>
      <c r="J11">
        <v>0</v>
      </c>
      <c r="K11">
        <v>0</v>
      </c>
      <c r="L11">
        <v>0</v>
      </c>
      <c r="M11">
        <v>0</v>
      </c>
      <c r="N11">
        <v>0</v>
      </c>
      <c r="O11">
        <v>0</v>
      </c>
      <c r="P11">
        <f t="shared" si="0"/>
        <v>0</v>
      </c>
      <c r="Q11">
        <f t="shared" si="1"/>
        <v>9752.7999999999993</v>
      </c>
    </row>
    <row r="12" spans="3:17">
      <c r="C12" t="s">
        <v>247</v>
      </c>
      <c r="D12">
        <v>76</v>
      </c>
      <c r="G12">
        <v>0</v>
      </c>
      <c r="H12">
        <v>0</v>
      </c>
      <c r="I12">
        <v>0</v>
      </c>
      <c r="J12">
        <v>0</v>
      </c>
      <c r="K12">
        <v>0</v>
      </c>
      <c r="L12">
        <v>0</v>
      </c>
      <c r="M12">
        <v>0</v>
      </c>
      <c r="N12">
        <v>0</v>
      </c>
      <c r="O12">
        <v>0</v>
      </c>
      <c r="P12">
        <f t="shared" si="0"/>
        <v>0</v>
      </c>
      <c r="Q12">
        <f t="shared" si="1"/>
        <v>9752.7999999999993</v>
      </c>
    </row>
    <row r="13" spans="3:17">
      <c r="C13" t="s">
        <v>248</v>
      </c>
      <c r="D13">
        <f>SUM(D6:D12)</f>
        <v>1562</v>
      </c>
      <c r="G13">
        <f t="shared" ref="G13:O13" si="2">SUM(G6:G12)</f>
        <v>30</v>
      </c>
      <c r="H13">
        <f t="shared" si="2"/>
        <v>1039.4000000000001</v>
      </c>
      <c r="I13">
        <f t="shared" si="2"/>
        <v>90</v>
      </c>
      <c r="J13">
        <f t="shared" si="2"/>
        <v>233</v>
      </c>
      <c r="K13">
        <f t="shared" si="2"/>
        <v>810.4</v>
      </c>
      <c r="L13">
        <f t="shared" si="2"/>
        <v>3000</v>
      </c>
      <c r="M13">
        <f t="shared" si="2"/>
        <v>4000</v>
      </c>
      <c r="N13">
        <f t="shared" si="2"/>
        <v>150</v>
      </c>
      <c r="O13">
        <f t="shared" si="2"/>
        <v>400</v>
      </c>
      <c r="P13">
        <f t="shared" si="0"/>
        <v>9752.7999999999993</v>
      </c>
    </row>
    <row r="14" spans="3:17">
      <c r="G14">
        <f t="shared" ref="G14:O14" si="3">+G13/$P$13</f>
        <v>3.07603970141908E-3</v>
      </c>
      <c r="H14">
        <f t="shared" si="3"/>
        <v>0.10657452218849973</v>
      </c>
      <c r="I14">
        <f t="shared" si="3"/>
        <v>9.2281191042572399E-3</v>
      </c>
      <c r="J14">
        <f t="shared" si="3"/>
        <v>2.3890575014354855E-2</v>
      </c>
      <c r="K14">
        <f t="shared" si="3"/>
        <v>8.3094085801000736E-2</v>
      </c>
      <c r="L14">
        <f t="shared" si="3"/>
        <v>0.30760397014190799</v>
      </c>
      <c r="M14">
        <f t="shared" si="3"/>
        <v>0.41013862685587732</v>
      </c>
      <c r="N14">
        <f t="shared" si="3"/>
        <v>1.53801985070954E-2</v>
      </c>
      <c r="O14">
        <f t="shared" si="3"/>
        <v>4.1013862685587731E-2</v>
      </c>
    </row>
    <row r="20" spans="3:4">
      <c r="C20" t="s">
        <v>256</v>
      </c>
      <c r="D20">
        <v>41</v>
      </c>
    </row>
    <row r="21" spans="3:4">
      <c r="C21" t="s">
        <v>255</v>
      </c>
      <c r="D21">
        <v>31</v>
      </c>
    </row>
    <row r="22" spans="3:4">
      <c r="C22" t="s">
        <v>258</v>
      </c>
      <c r="D22">
        <v>4</v>
      </c>
    </row>
    <row r="23" spans="3:4">
      <c r="C23" t="s">
        <v>257</v>
      </c>
      <c r="D23">
        <v>2</v>
      </c>
    </row>
    <row r="24" spans="3:4">
      <c r="C24" t="s">
        <v>250</v>
      </c>
      <c r="D24">
        <v>11</v>
      </c>
    </row>
    <row r="25" spans="3:4">
      <c r="C25" t="s">
        <v>253</v>
      </c>
      <c r="D25">
        <v>8</v>
      </c>
    </row>
    <row r="26" spans="3:4">
      <c r="C26" t="s">
        <v>252</v>
      </c>
      <c r="D26">
        <v>2</v>
      </c>
    </row>
    <row r="27" spans="3:4">
      <c r="C27" t="s">
        <v>251</v>
      </c>
      <c r="D27">
        <v>1</v>
      </c>
    </row>
  </sheetData>
  <phoneticPr fontId="4"/>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dimension ref="A6:O79"/>
  <sheetViews>
    <sheetView zoomScale="84" zoomScaleNormal="84" workbookViewId="0">
      <selection activeCell="B73" sqref="B73"/>
    </sheetView>
  </sheetViews>
  <sheetFormatPr defaultRowHeight="13.5"/>
  <cols>
    <col min="1" max="1" width="14.625" customWidth="1"/>
    <col min="2" max="8" width="11.25" customWidth="1"/>
    <col min="9" max="9" width="13.125" customWidth="1"/>
    <col min="10" max="10" width="12.5" customWidth="1"/>
    <col min="11" max="11" width="12" customWidth="1"/>
    <col min="12" max="12" width="11.5" customWidth="1"/>
  </cols>
  <sheetData>
    <row r="6" spans="1:15">
      <c r="B6" t="s">
        <v>383</v>
      </c>
    </row>
    <row r="8" spans="1:15">
      <c r="B8" t="s">
        <v>380</v>
      </c>
    </row>
    <row r="9" spans="1:15">
      <c r="B9" t="s">
        <v>359</v>
      </c>
      <c r="C9" t="s">
        <v>360</v>
      </c>
      <c r="D9" t="s">
        <v>361</v>
      </c>
      <c r="E9" t="s">
        <v>362</v>
      </c>
      <c r="F9" t="s">
        <v>363</v>
      </c>
      <c r="G9" t="s">
        <v>364</v>
      </c>
      <c r="H9" t="s">
        <v>365</v>
      </c>
      <c r="I9" t="s">
        <v>366</v>
      </c>
      <c r="J9" t="s">
        <v>367</v>
      </c>
      <c r="K9" t="s">
        <v>368</v>
      </c>
    </row>
    <row r="10" spans="1:15">
      <c r="A10" t="s">
        <v>381</v>
      </c>
      <c r="B10" s="8">
        <v>30635850</v>
      </c>
      <c r="C10" s="8">
        <v>77451966</v>
      </c>
      <c r="D10" s="8">
        <v>266692084</v>
      </c>
      <c r="E10" s="8">
        <v>127069694</v>
      </c>
      <c r="F10" s="8">
        <v>28078176</v>
      </c>
      <c r="G10" s="8">
        <v>140413860</v>
      </c>
      <c r="H10" s="8">
        <v>58979971</v>
      </c>
      <c r="I10" s="8">
        <v>27214049</v>
      </c>
      <c r="J10" s="8">
        <v>84449799</v>
      </c>
      <c r="K10" s="8">
        <v>7555742</v>
      </c>
    </row>
    <row r="11" spans="1:15">
      <c r="A11" t="s">
        <v>369</v>
      </c>
      <c r="B11">
        <v>6.78E-4</v>
      </c>
      <c r="C11">
        <v>5.9100000000000005E-4</v>
      </c>
      <c r="D11">
        <v>5.2999999999999998E-4</v>
      </c>
      <c r="E11">
        <v>5.13E-4</v>
      </c>
      <c r="F11">
        <v>6.3000000000000003E-4</v>
      </c>
      <c r="G11">
        <v>5.22E-4</v>
      </c>
      <c r="H11">
        <v>7.1900000000000002E-4</v>
      </c>
      <c r="I11">
        <v>6.9899999999999997E-4</v>
      </c>
      <c r="J11">
        <v>6.1300000000000005E-4</v>
      </c>
      <c r="K11">
        <v>8.5800000000000004E-4</v>
      </c>
    </row>
    <row r="12" spans="1:15">
      <c r="A12" t="s">
        <v>370</v>
      </c>
      <c r="B12">
        <f t="shared" ref="B12:K12" si="0">+B10*B11</f>
        <v>20771.106299999999</v>
      </c>
      <c r="C12">
        <f t="shared" si="0"/>
        <v>45774.111906000006</v>
      </c>
      <c r="D12">
        <f t="shared" si="0"/>
        <v>141346.80452000001</v>
      </c>
      <c r="E12">
        <f t="shared" si="0"/>
        <v>65186.753021999997</v>
      </c>
      <c r="F12">
        <f t="shared" si="0"/>
        <v>17689.25088</v>
      </c>
      <c r="G12">
        <f t="shared" si="0"/>
        <v>73296.034920000006</v>
      </c>
      <c r="H12">
        <f t="shared" si="0"/>
        <v>42406.599149000001</v>
      </c>
      <c r="I12">
        <f t="shared" si="0"/>
        <v>19022.620251</v>
      </c>
      <c r="J12">
        <f t="shared" si="0"/>
        <v>51767.726787000007</v>
      </c>
      <c r="K12">
        <f t="shared" si="0"/>
        <v>6482.8266360000007</v>
      </c>
      <c r="L12">
        <f>SUM(B12:K12)</f>
        <v>483743.83437100006</v>
      </c>
    </row>
    <row r="13" spans="1:15">
      <c r="A13" t="s">
        <v>371</v>
      </c>
      <c r="L13">
        <f>+L12*1000</f>
        <v>483743834.37100005</v>
      </c>
      <c r="N13">
        <v>1141</v>
      </c>
      <c r="O13">
        <f>+L13/N13</f>
        <v>423964.79787116568</v>
      </c>
    </row>
    <row r="15" spans="1:15">
      <c r="B15" t="s">
        <v>372</v>
      </c>
      <c r="D15" t="s">
        <v>382</v>
      </c>
      <c r="F15" t="s">
        <v>374</v>
      </c>
      <c r="G15">
        <f>4.8374/13.95</f>
        <v>0.34676702508960572</v>
      </c>
      <c r="H15" t="s">
        <v>375</v>
      </c>
    </row>
    <row r="17" spans="2:11">
      <c r="B17" t="s">
        <v>373</v>
      </c>
    </row>
    <row r="19" spans="2:11">
      <c r="B19">
        <f>+B11*1000</f>
        <v>0.67800000000000005</v>
      </c>
      <c r="C19">
        <f t="shared" ref="C19:K19" si="1">+C11*1000</f>
        <v>0.59100000000000008</v>
      </c>
      <c r="D19">
        <f t="shared" si="1"/>
        <v>0.53</v>
      </c>
      <c r="E19">
        <f t="shared" si="1"/>
        <v>0.51300000000000001</v>
      </c>
      <c r="F19">
        <f t="shared" si="1"/>
        <v>0.63</v>
      </c>
      <c r="G19">
        <f t="shared" si="1"/>
        <v>0.52200000000000002</v>
      </c>
      <c r="H19">
        <f t="shared" si="1"/>
        <v>0.71899999999999997</v>
      </c>
      <c r="I19">
        <f t="shared" si="1"/>
        <v>0.69899999999999995</v>
      </c>
      <c r="J19">
        <f t="shared" si="1"/>
        <v>0.6130000000000001</v>
      </c>
      <c r="K19">
        <f t="shared" si="1"/>
        <v>0.85799999999999998</v>
      </c>
    </row>
    <row r="21" spans="2:11">
      <c r="B21">
        <f>+B12*1000</f>
        <v>20771106.300000001</v>
      </c>
      <c r="C21">
        <f t="shared" ref="C21:K21" si="2">+C12*1000</f>
        <v>45774111.906000003</v>
      </c>
      <c r="D21">
        <f t="shared" si="2"/>
        <v>141346804.52000001</v>
      </c>
      <c r="E21">
        <f t="shared" si="2"/>
        <v>65186753.022</v>
      </c>
      <c r="F21">
        <f t="shared" si="2"/>
        <v>17689250.879999999</v>
      </c>
      <c r="G21">
        <f t="shared" si="2"/>
        <v>73296034.920000002</v>
      </c>
      <c r="H21">
        <f t="shared" si="2"/>
        <v>42406599.149000004</v>
      </c>
      <c r="I21">
        <f t="shared" si="2"/>
        <v>19022620.251000002</v>
      </c>
      <c r="J21">
        <f t="shared" si="2"/>
        <v>51767726.787000008</v>
      </c>
      <c r="K21">
        <f t="shared" si="2"/>
        <v>6482826.6360000009</v>
      </c>
    </row>
    <row r="38" spans="5:5">
      <c r="E38" s="95"/>
    </row>
    <row r="65" spans="2:6">
      <c r="C65" t="s">
        <v>376</v>
      </c>
    </row>
    <row r="77" spans="2:6" ht="17.25">
      <c r="B77" s="97" t="s">
        <v>377</v>
      </c>
    </row>
    <row r="78" spans="2:6">
      <c r="B78" s="96"/>
    </row>
    <row r="79" spans="2:6" ht="20.25">
      <c r="B79" s="98" t="s">
        <v>378</v>
      </c>
      <c r="F79" t="s">
        <v>379</v>
      </c>
    </row>
  </sheetData>
  <phoneticPr fontId="4"/>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Q110"/>
  <sheetViews>
    <sheetView topLeftCell="A10" zoomScale="73" zoomScaleNormal="73" workbookViewId="0">
      <selection activeCell="P66" sqref="P66"/>
    </sheetView>
  </sheetViews>
  <sheetFormatPr defaultRowHeight="13.5"/>
  <cols>
    <col min="12" max="12" width="15.375" customWidth="1"/>
    <col min="15" max="15" width="13.625" customWidth="1"/>
  </cols>
  <sheetData>
    <row r="1" spans="1:17">
      <c r="A1" t="s">
        <v>508</v>
      </c>
      <c r="D1" s="21" t="s">
        <v>504</v>
      </c>
    </row>
    <row r="2" spans="1:17" ht="99">
      <c r="A2" s="135"/>
      <c r="B2" s="135" t="s">
        <v>475</v>
      </c>
      <c r="C2" s="135" t="s">
        <v>476</v>
      </c>
      <c r="D2" s="135" t="s">
        <v>477</v>
      </c>
      <c r="E2" s="135" t="s">
        <v>478</v>
      </c>
      <c r="F2" s="135" t="s">
        <v>479</v>
      </c>
      <c r="G2" s="135" t="s">
        <v>480</v>
      </c>
      <c r="H2" s="135" t="s">
        <v>481</v>
      </c>
      <c r="I2" s="135" t="s">
        <v>482</v>
      </c>
      <c r="J2" s="135" t="s">
        <v>292</v>
      </c>
      <c r="L2" s="135" t="s">
        <v>483</v>
      </c>
      <c r="M2" s="135" t="s">
        <v>484</v>
      </c>
      <c r="O2" s="135" t="s">
        <v>503</v>
      </c>
      <c r="Q2" t="s">
        <v>505</v>
      </c>
    </row>
    <row r="3" spans="1:17" ht="16.5">
      <c r="A3" s="136">
        <v>1990</v>
      </c>
      <c r="B3" s="136">
        <v>67.8</v>
      </c>
      <c r="C3" s="136">
        <v>482</v>
      </c>
      <c r="D3" s="136">
        <v>217</v>
      </c>
      <c r="E3" s="136">
        <v>164</v>
      </c>
      <c r="F3" s="136">
        <v>127</v>
      </c>
      <c r="G3" s="136">
        <v>59.9</v>
      </c>
      <c r="H3" s="136">
        <v>22.1</v>
      </c>
      <c r="I3" s="136">
        <v>0</v>
      </c>
      <c r="J3" s="137">
        <v>1141</v>
      </c>
      <c r="L3" s="103">
        <v>765568692</v>
      </c>
      <c r="M3">
        <f>+L3/1000000000</f>
        <v>0.765568692</v>
      </c>
      <c r="O3" s="148">
        <v>17.567566334530248</v>
      </c>
      <c r="Q3" s="8">
        <v>123611</v>
      </c>
    </row>
    <row r="4" spans="1:17" ht="16.5">
      <c r="A4" s="136">
        <v>1991</v>
      </c>
      <c r="B4" s="136">
        <v>68.8</v>
      </c>
      <c r="C4" s="136">
        <v>476</v>
      </c>
      <c r="D4" s="136">
        <v>229</v>
      </c>
      <c r="E4" s="136">
        <v>164</v>
      </c>
      <c r="F4" s="136">
        <v>129</v>
      </c>
      <c r="G4" s="136">
        <v>61</v>
      </c>
      <c r="H4" s="136">
        <v>22.4</v>
      </c>
      <c r="I4" s="136">
        <v>0</v>
      </c>
      <c r="J4" s="137">
        <v>1150</v>
      </c>
      <c r="L4" s="103">
        <v>789888423</v>
      </c>
      <c r="M4">
        <f t="shared" ref="M4:M26" si="0">+L4/1000000000</f>
        <v>0.78988842299999995</v>
      </c>
      <c r="O4" s="148">
        <v>17.806301467198182</v>
      </c>
      <c r="Q4" s="8">
        <v>124101</v>
      </c>
    </row>
    <row r="5" spans="1:17" ht="16.5">
      <c r="A5" s="136">
        <v>1992</v>
      </c>
      <c r="B5" s="136">
        <v>69</v>
      </c>
      <c r="C5" s="136">
        <v>466</v>
      </c>
      <c r="D5" s="136">
        <v>233</v>
      </c>
      <c r="E5" s="136">
        <v>168</v>
      </c>
      <c r="F5" s="136">
        <v>136</v>
      </c>
      <c r="G5" s="136">
        <v>61</v>
      </c>
      <c r="H5" s="136">
        <v>23.8</v>
      </c>
      <c r="I5" s="136">
        <v>0</v>
      </c>
      <c r="J5" s="137">
        <v>1159</v>
      </c>
      <c r="L5" s="103">
        <v>797751779</v>
      </c>
      <c r="M5">
        <f t="shared" si="0"/>
        <v>0.79775177900000005</v>
      </c>
      <c r="O5" s="148">
        <v>18.036340366074178</v>
      </c>
      <c r="Q5" s="8">
        <v>124567</v>
      </c>
    </row>
    <row r="6" spans="1:17" ht="16.5">
      <c r="A6" s="136">
        <v>1993</v>
      </c>
      <c r="B6" s="136">
        <v>67.3</v>
      </c>
      <c r="C6" s="136">
        <v>455</v>
      </c>
      <c r="D6" s="136">
        <v>238</v>
      </c>
      <c r="E6" s="136">
        <v>169</v>
      </c>
      <c r="F6" s="136">
        <v>138</v>
      </c>
      <c r="G6" s="136">
        <v>59.9</v>
      </c>
      <c r="H6" s="136">
        <v>23.3</v>
      </c>
      <c r="I6" s="136">
        <v>0</v>
      </c>
      <c r="J6" s="137">
        <v>1151</v>
      </c>
      <c r="L6" s="103">
        <v>804695498</v>
      </c>
      <c r="M6">
        <f t="shared" si="0"/>
        <v>0.80469549799999995</v>
      </c>
      <c r="O6" s="148">
        <v>18.359361121544286</v>
      </c>
      <c r="Q6" s="8">
        <v>124938</v>
      </c>
    </row>
    <row r="7" spans="1:17" ht="16.5">
      <c r="A7" s="136">
        <v>1994</v>
      </c>
      <c r="B7" s="136">
        <v>74.3</v>
      </c>
      <c r="C7" s="136">
        <v>473</v>
      </c>
      <c r="D7" s="136">
        <v>250</v>
      </c>
      <c r="E7" s="136">
        <v>181</v>
      </c>
      <c r="F7" s="136">
        <v>145</v>
      </c>
      <c r="G7" s="136">
        <v>61.2</v>
      </c>
      <c r="H7" s="136">
        <v>26.5</v>
      </c>
      <c r="I7" s="136">
        <v>0</v>
      </c>
      <c r="J7" s="137">
        <v>1211</v>
      </c>
      <c r="L7" s="103">
        <v>858816772</v>
      </c>
      <c r="M7">
        <f t="shared" si="0"/>
        <v>0.85881677199999995</v>
      </c>
      <c r="O7" s="148">
        <v>18.916654815213871</v>
      </c>
      <c r="Q7" s="8">
        <v>125265</v>
      </c>
    </row>
    <row r="8" spans="1:17" ht="16.5">
      <c r="A8" s="136">
        <v>1995</v>
      </c>
      <c r="B8" s="136">
        <v>73.3</v>
      </c>
      <c r="C8" s="136">
        <v>471</v>
      </c>
      <c r="D8" s="136">
        <v>258</v>
      </c>
      <c r="E8" s="136">
        <v>185</v>
      </c>
      <c r="F8" s="136">
        <v>148</v>
      </c>
      <c r="G8" s="136">
        <v>61.3</v>
      </c>
      <c r="H8" s="136">
        <v>27</v>
      </c>
      <c r="I8" s="136">
        <v>0</v>
      </c>
      <c r="J8" s="137">
        <v>1224</v>
      </c>
      <c r="L8" s="103">
        <v>881559278</v>
      </c>
      <c r="M8">
        <f t="shared" si="0"/>
        <v>0.881559278</v>
      </c>
      <c r="O8" s="148">
        <v>19.665655541412011</v>
      </c>
      <c r="Q8" s="8">
        <v>125570</v>
      </c>
    </row>
    <row r="9" spans="1:17" ht="16.5">
      <c r="A9" s="136">
        <v>1996</v>
      </c>
      <c r="B9" s="136">
        <v>71.7</v>
      </c>
      <c r="C9" s="136">
        <v>480</v>
      </c>
      <c r="D9" s="136">
        <v>263</v>
      </c>
      <c r="E9" s="136">
        <v>185</v>
      </c>
      <c r="F9" s="136">
        <v>148</v>
      </c>
      <c r="G9" s="136">
        <v>61.7</v>
      </c>
      <c r="H9" s="136">
        <v>27.7</v>
      </c>
      <c r="I9" s="136">
        <v>0</v>
      </c>
      <c r="J9" s="137">
        <v>1237</v>
      </c>
      <c r="L9" s="103">
        <v>903457362</v>
      </c>
      <c r="M9">
        <f t="shared" si="0"/>
        <v>0.90345736200000004</v>
      </c>
      <c r="O9" s="148">
        <v>19.923889740328356</v>
      </c>
      <c r="Q9" s="8">
        <v>125859</v>
      </c>
    </row>
    <row r="10" spans="1:17" ht="16.5">
      <c r="A10" s="136">
        <v>1997</v>
      </c>
      <c r="B10" s="136">
        <v>72.3</v>
      </c>
      <c r="C10" s="136">
        <v>480</v>
      </c>
      <c r="D10" s="136">
        <v>265</v>
      </c>
      <c r="E10" s="136">
        <v>182</v>
      </c>
      <c r="F10" s="136">
        <v>144</v>
      </c>
      <c r="G10" s="136">
        <v>59</v>
      </c>
      <c r="H10" s="136">
        <v>29.1</v>
      </c>
      <c r="I10" s="136">
        <v>0</v>
      </c>
      <c r="J10" s="137">
        <v>1231</v>
      </c>
      <c r="L10" s="103">
        <v>926457806</v>
      </c>
      <c r="M10">
        <f t="shared" si="0"/>
        <v>0.92645780600000005</v>
      </c>
      <c r="O10" s="148">
        <v>20.068874983343257</v>
      </c>
      <c r="Q10" s="8">
        <v>126157</v>
      </c>
    </row>
    <row r="11" spans="1:17" ht="16.5">
      <c r="A11" s="136">
        <v>1998</v>
      </c>
      <c r="B11" s="136">
        <v>73.099999999999994</v>
      </c>
      <c r="C11" s="136">
        <v>445</v>
      </c>
      <c r="D11" s="136">
        <v>264</v>
      </c>
      <c r="E11" s="136">
        <v>187</v>
      </c>
      <c r="F11" s="136">
        <v>144</v>
      </c>
      <c r="G11" s="136">
        <v>53.3</v>
      </c>
      <c r="H11" s="136">
        <v>29.4</v>
      </c>
      <c r="I11" s="136">
        <v>0</v>
      </c>
      <c r="J11" s="137">
        <v>1196</v>
      </c>
      <c r="L11" s="103">
        <v>934661061</v>
      </c>
      <c r="M11">
        <f t="shared" si="0"/>
        <v>0.93466106100000002</v>
      </c>
      <c r="O11" s="148">
        <v>19.947679253388134</v>
      </c>
      <c r="Q11" s="8">
        <v>126472</v>
      </c>
    </row>
    <row r="12" spans="1:17" ht="16.5">
      <c r="A12" s="136">
        <v>1999</v>
      </c>
      <c r="B12" s="136">
        <v>72.099999999999994</v>
      </c>
      <c r="C12" s="136">
        <v>456</v>
      </c>
      <c r="D12" s="136">
        <v>266</v>
      </c>
      <c r="E12" s="136">
        <v>201</v>
      </c>
      <c r="F12" s="136">
        <v>152</v>
      </c>
      <c r="G12" s="136">
        <v>53.3</v>
      </c>
      <c r="H12" s="136">
        <v>29.5</v>
      </c>
      <c r="I12" s="136">
        <v>0</v>
      </c>
      <c r="J12" s="137">
        <v>1231</v>
      </c>
      <c r="L12" s="103">
        <v>957370102</v>
      </c>
      <c r="M12">
        <f t="shared" si="0"/>
        <v>0.95737010199999995</v>
      </c>
      <c r="O12" s="148">
        <v>20.529072614488651</v>
      </c>
      <c r="Q12" s="8">
        <v>126667</v>
      </c>
    </row>
    <row r="13" spans="1:17" ht="16.5">
      <c r="A13" s="136">
        <v>2000</v>
      </c>
      <c r="B13" s="136">
        <v>70.8</v>
      </c>
      <c r="C13" s="136">
        <v>467</v>
      </c>
      <c r="D13" s="136">
        <v>265</v>
      </c>
      <c r="E13" s="136">
        <v>206</v>
      </c>
      <c r="F13" s="136">
        <v>158</v>
      </c>
      <c r="G13" s="136">
        <v>53.9</v>
      </c>
      <c r="H13" s="136">
        <v>30.6</v>
      </c>
      <c r="I13" s="136">
        <v>0</v>
      </c>
      <c r="J13" s="137">
        <v>1251</v>
      </c>
      <c r="L13" s="103">
        <v>982065587</v>
      </c>
      <c r="M13">
        <f t="shared" si="0"/>
        <v>0.98206558700000002</v>
      </c>
      <c r="O13" s="148">
        <v>20.800156365537781</v>
      </c>
      <c r="Q13" s="8">
        <v>126926</v>
      </c>
    </row>
    <row r="14" spans="1:17" ht="16.5">
      <c r="A14" s="136">
        <v>2001</v>
      </c>
      <c r="B14" s="136">
        <v>68.900000000000006</v>
      </c>
      <c r="C14" s="136">
        <v>450</v>
      </c>
      <c r="D14" s="136">
        <v>267</v>
      </c>
      <c r="E14" s="136">
        <v>213</v>
      </c>
      <c r="F14" s="136">
        <v>154</v>
      </c>
      <c r="G14" s="136">
        <v>52.7</v>
      </c>
      <c r="H14" s="136">
        <v>30.4</v>
      </c>
      <c r="I14" s="136">
        <v>0</v>
      </c>
      <c r="J14" s="137">
        <v>1236</v>
      </c>
      <c r="L14" s="103">
        <v>977733676</v>
      </c>
      <c r="M14">
        <f t="shared" si="0"/>
        <v>0.97773367600000005</v>
      </c>
      <c r="O14" s="148">
        <v>20.668404692713715</v>
      </c>
      <c r="Q14" s="8">
        <v>127316</v>
      </c>
    </row>
    <row r="15" spans="1:17" ht="16.5">
      <c r="A15" s="136">
        <v>2002</v>
      </c>
      <c r="B15" s="136">
        <v>76.599999999999994</v>
      </c>
      <c r="C15" s="136">
        <v>461</v>
      </c>
      <c r="D15" s="136">
        <v>262</v>
      </c>
      <c r="E15" s="136">
        <v>227</v>
      </c>
      <c r="F15" s="136">
        <v>165</v>
      </c>
      <c r="G15" s="136">
        <v>49.8</v>
      </c>
      <c r="H15" s="136">
        <v>30.7</v>
      </c>
      <c r="I15" s="136">
        <v>0</v>
      </c>
      <c r="J15" s="137">
        <v>1273</v>
      </c>
      <c r="L15" s="103">
        <v>1000051762</v>
      </c>
      <c r="M15">
        <f t="shared" si="0"/>
        <v>1.000051762</v>
      </c>
      <c r="O15" s="148">
        <v>21.06697508864335</v>
      </c>
      <c r="Q15" s="8">
        <v>127486</v>
      </c>
    </row>
    <row r="16" spans="1:17" ht="16.5">
      <c r="A16" s="136">
        <v>2003</v>
      </c>
      <c r="B16" s="136">
        <v>73.8</v>
      </c>
      <c r="C16" s="136">
        <v>465</v>
      </c>
      <c r="D16" s="136">
        <v>260</v>
      </c>
      <c r="E16" s="136">
        <v>231</v>
      </c>
      <c r="F16" s="136">
        <v>168</v>
      </c>
      <c r="G16" s="136">
        <v>49</v>
      </c>
      <c r="H16" s="136">
        <v>31.4</v>
      </c>
      <c r="I16" s="136">
        <v>0</v>
      </c>
      <c r="J16" s="137">
        <v>1279</v>
      </c>
      <c r="L16" s="103">
        <v>984767930</v>
      </c>
      <c r="M16">
        <f t="shared" si="0"/>
        <v>0.98476792999999996</v>
      </c>
      <c r="O16" s="148">
        <v>20.826191172701428</v>
      </c>
      <c r="Q16" s="8">
        <v>127694</v>
      </c>
    </row>
    <row r="17" spans="1:17" ht="16.5">
      <c r="A17" s="136">
        <v>2004</v>
      </c>
      <c r="B17" s="136">
        <v>73.900000000000006</v>
      </c>
      <c r="C17" s="136">
        <v>465</v>
      </c>
      <c r="D17" s="136">
        <v>260</v>
      </c>
      <c r="E17" s="136">
        <v>232</v>
      </c>
      <c r="F17" s="136">
        <v>168</v>
      </c>
      <c r="G17" s="136">
        <v>48.8</v>
      </c>
      <c r="H17" s="136">
        <v>30.6</v>
      </c>
      <c r="I17" s="136">
        <v>0</v>
      </c>
      <c r="J17" s="137">
        <v>1278</v>
      </c>
      <c r="L17" s="103">
        <v>1023149050</v>
      </c>
      <c r="M17">
        <f t="shared" si="0"/>
        <v>1.02314905</v>
      </c>
      <c r="O17" s="148">
        <v>21.093049178748021</v>
      </c>
      <c r="Q17" s="8">
        <v>127787</v>
      </c>
    </row>
    <row r="18" spans="1:17" ht="16.5">
      <c r="A18" s="136">
        <v>2005</v>
      </c>
      <c r="B18" s="136">
        <v>79.3</v>
      </c>
      <c r="C18" s="136">
        <v>459</v>
      </c>
      <c r="D18" s="136">
        <v>254</v>
      </c>
      <c r="E18" s="136">
        <v>235</v>
      </c>
      <c r="F18" s="136">
        <v>174</v>
      </c>
      <c r="G18" s="136">
        <v>49.9</v>
      </c>
      <c r="H18" s="136">
        <v>29.6</v>
      </c>
      <c r="I18" s="136">
        <v>0</v>
      </c>
      <c r="J18" s="137">
        <v>1282</v>
      </c>
      <c r="L18" s="103">
        <v>1043799912</v>
      </c>
      <c r="M18">
        <f t="shared" si="0"/>
        <v>1.0437999120000001</v>
      </c>
      <c r="O18" s="148">
        <v>21.168900334808804</v>
      </c>
      <c r="Q18" s="8">
        <v>127768</v>
      </c>
    </row>
    <row r="19" spans="1:17" ht="16.5">
      <c r="A19" s="136">
        <v>2006</v>
      </c>
      <c r="B19" s="136">
        <v>77</v>
      </c>
      <c r="C19" s="136">
        <v>457</v>
      </c>
      <c r="D19" s="136">
        <v>251</v>
      </c>
      <c r="E19" s="136">
        <v>235</v>
      </c>
      <c r="F19" s="136">
        <v>166</v>
      </c>
      <c r="G19" s="136">
        <v>50</v>
      </c>
      <c r="H19" s="136">
        <v>27.9</v>
      </c>
      <c r="I19" s="136">
        <v>0</v>
      </c>
      <c r="J19" s="137">
        <v>1263</v>
      </c>
      <c r="L19" s="103">
        <v>1048308066.1</v>
      </c>
      <c r="M19">
        <f t="shared" si="0"/>
        <v>1.0483080660999999</v>
      </c>
      <c r="O19" s="148">
        <v>21.129539235675935</v>
      </c>
      <c r="Q19" s="8">
        <v>127901</v>
      </c>
    </row>
    <row r="20" spans="1:17" ht="16.5">
      <c r="A20" s="136">
        <v>2007</v>
      </c>
      <c r="B20" s="136">
        <v>82.9</v>
      </c>
      <c r="C20" s="136">
        <v>467</v>
      </c>
      <c r="D20" s="136">
        <v>246</v>
      </c>
      <c r="E20" s="136">
        <v>243</v>
      </c>
      <c r="F20" s="136">
        <v>180</v>
      </c>
      <c r="G20" s="136">
        <v>49.2</v>
      </c>
      <c r="H20" s="136">
        <v>28.4</v>
      </c>
      <c r="I20" s="136">
        <v>0</v>
      </c>
      <c r="J20" s="137">
        <v>1296</v>
      </c>
      <c r="L20" s="103">
        <v>1077492191</v>
      </c>
      <c r="M20">
        <f t="shared" si="0"/>
        <v>1.0774921909999999</v>
      </c>
      <c r="O20" s="148">
        <v>20.90079983843971</v>
      </c>
      <c r="Q20" s="8">
        <v>128033</v>
      </c>
    </row>
    <row r="21" spans="1:17" ht="16.5">
      <c r="A21" s="136">
        <v>2008</v>
      </c>
      <c r="B21" s="136">
        <v>79.099999999999994</v>
      </c>
      <c r="C21" s="136">
        <v>419</v>
      </c>
      <c r="D21" s="136">
        <v>236</v>
      </c>
      <c r="E21" s="136">
        <v>234</v>
      </c>
      <c r="F21" s="136">
        <v>171</v>
      </c>
      <c r="G21" s="136">
        <v>45.6</v>
      </c>
      <c r="H21" s="136">
        <v>29.7</v>
      </c>
      <c r="I21" s="136">
        <v>0</v>
      </c>
      <c r="J21" s="137">
        <v>1214</v>
      </c>
      <c r="L21" s="103">
        <v>1035532401</v>
      </c>
      <c r="M21">
        <f t="shared" si="0"/>
        <v>1.035532401</v>
      </c>
      <c r="O21" s="148">
        <v>19.686365069490368</v>
      </c>
      <c r="Q21" s="8">
        <v>128084</v>
      </c>
    </row>
    <row r="22" spans="1:17" ht="16.5">
      <c r="A22" s="136">
        <v>2009</v>
      </c>
      <c r="B22" s="136">
        <v>80</v>
      </c>
      <c r="C22" s="136">
        <v>388</v>
      </c>
      <c r="D22" s="136">
        <v>230</v>
      </c>
      <c r="E22" s="136">
        <v>215</v>
      </c>
      <c r="F22" s="136">
        <v>162</v>
      </c>
      <c r="G22" s="136">
        <v>40.200000000000003</v>
      </c>
      <c r="H22" s="136">
        <v>26</v>
      </c>
      <c r="I22" s="136">
        <v>0</v>
      </c>
      <c r="J22" s="137">
        <v>1141</v>
      </c>
      <c r="L22" s="103">
        <v>1002822078</v>
      </c>
      <c r="M22">
        <f t="shared" si="0"/>
        <v>1.0028220779999999</v>
      </c>
      <c r="O22" s="148">
        <v>19.22488419046784</v>
      </c>
      <c r="Q22" s="8">
        <v>128032</v>
      </c>
    </row>
    <row r="23" spans="1:17" ht="16.5">
      <c r="A23" s="136">
        <v>2010</v>
      </c>
      <c r="B23" s="136">
        <v>81.099999999999994</v>
      </c>
      <c r="C23" s="136">
        <v>421</v>
      </c>
      <c r="D23" s="136">
        <v>233</v>
      </c>
      <c r="E23" s="136">
        <v>217</v>
      </c>
      <c r="F23" s="136">
        <v>172</v>
      </c>
      <c r="G23" s="136">
        <v>41.1</v>
      </c>
      <c r="H23" s="136">
        <v>26.5</v>
      </c>
      <c r="I23" s="136">
        <v>0</v>
      </c>
      <c r="J23" s="137">
        <v>1191</v>
      </c>
      <c r="L23" s="103">
        <v>1056440652</v>
      </c>
      <c r="M23">
        <f t="shared" si="0"/>
        <v>1.056440652</v>
      </c>
      <c r="O23" s="148">
        <v>19.941563013906013</v>
      </c>
      <c r="Q23" s="8">
        <v>128057</v>
      </c>
    </row>
    <row r="24" spans="1:17" ht="16.5">
      <c r="A24" s="136">
        <v>2011</v>
      </c>
      <c r="B24" s="136">
        <v>87.6</v>
      </c>
      <c r="C24" s="136">
        <v>417</v>
      </c>
      <c r="D24" s="136">
        <v>230</v>
      </c>
      <c r="E24" s="136">
        <v>250</v>
      </c>
      <c r="F24" s="136">
        <v>189</v>
      </c>
      <c r="G24" s="136">
        <v>41.2</v>
      </c>
      <c r="H24" s="136">
        <v>26.3</v>
      </c>
      <c r="I24" s="136">
        <v>0</v>
      </c>
      <c r="J24" s="137">
        <v>1241</v>
      </c>
      <c r="L24" s="8">
        <v>1005446345</v>
      </c>
      <c r="M24">
        <f t="shared" si="0"/>
        <v>1.005446345</v>
      </c>
      <c r="O24" s="148">
        <v>19.466410443615054</v>
      </c>
      <c r="Q24" s="8">
        <v>127799</v>
      </c>
    </row>
    <row r="25" spans="1:17" ht="16.5">
      <c r="A25" s="136">
        <v>2012</v>
      </c>
      <c r="B25" s="136">
        <v>87.8</v>
      </c>
      <c r="C25" s="136">
        <v>418</v>
      </c>
      <c r="D25" s="136">
        <v>226</v>
      </c>
      <c r="E25" s="136">
        <v>272</v>
      </c>
      <c r="F25" s="136">
        <v>203</v>
      </c>
      <c r="G25" s="136">
        <v>41.5</v>
      </c>
      <c r="H25" s="136">
        <v>26.5</v>
      </c>
      <c r="I25" s="136">
        <v>0</v>
      </c>
      <c r="J25" s="137">
        <v>1276</v>
      </c>
      <c r="L25" s="8">
        <v>1009002265</v>
      </c>
      <c r="M25">
        <f t="shared" si="0"/>
        <v>1.0090022649999999</v>
      </c>
      <c r="O25" s="148">
        <v>19.263874973097504</v>
      </c>
      <c r="Q25" s="8">
        <v>127606</v>
      </c>
    </row>
    <row r="26" spans="1:17">
      <c r="L26" s="8">
        <v>1013926848</v>
      </c>
      <c r="M26">
        <f t="shared" si="0"/>
        <v>1.0139268480000001</v>
      </c>
    </row>
    <row r="48" spans="2:2">
      <c r="B48" t="s">
        <v>505</v>
      </c>
    </row>
    <row r="49" spans="1:2">
      <c r="A49">
        <v>1951</v>
      </c>
      <c r="B49" s="8">
        <v>84541</v>
      </c>
    </row>
    <row r="50" spans="1:2">
      <c r="A50">
        <v>1952</v>
      </c>
      <c r="B50" s="8">
        <v>85808</v>
      </c>
    </row>
    <row r="51" spans="1:2">
      <c r="A51">
        <v>1953</v>
      </c>
      <c r="B51" s="8">
        <v>86981</v>
      </c>
    </row>
    <row r="52" spans="1:2">
      <c r="A52">
        <v>1954</v>
      </c>
      <c r="B52" s="8">
        <v>88239</v>
      </c>
    </row>
    <row r="53" spans="1:2">
      <c r="A53">
        <v>1955</v>
      </c>
      <c r="B53" s="8">
        <v>90077</v>
      </c>
    </row>
    <row r="54" spans="1:2">
      <c r="A54">
        <v>1956</v>
      </c>
      <c r="B54" s="8">
        <v>90172</v>
      </c>
    </row>
    <row r="55" spans="1:2">
      <c r="A55">
        <v>1957</v>
      </c>
      <c r="B55" s="8">
        <v>90928</v>
      </c>
    </row>
    <row r="56" spans="1:2">
      <c r="A56">
        <v>1958</v>
      </c>
      <c r="B56" s="8">
        <v>91767</v>
      </c>
    </row>
    <row r="57" spans="1:2">
      <c r="A57">
        <v>1959</v>
      </c>
      <c r="B57" s="8">
        <v>92641</v>
      </c>
    </row>
    <row r="58" spans="1:2">
      <c r="A58">
        <v>1960</v>
      </c>
      <c r="B58" s="8">
        <v>94302</v>
      </c>
    </row>
    <row r="59" spans="1:2">
      <c r="A59">
        <v>1961</v>
      </c>
      <c r="B59" s="8">
        <v>94287</v>
      </c>
    </row>
    <row r="60" spans="1:2">
      <c r="A60">
        <v>1962</v>
      </c>
      <c r="B60" s="8">
        <v>95181</v>
      </c>
    </row>
    <row r="61" spans="1:2">
      <c r="A61">
        <v>1963</v>
      </c>
      <c r="B61" s="8">
        <v>96156</v>
      </c>
    </row>
    <row r="62" spans="1:2">
      <c r="A62">
        <v>1964</v>
      </c>
      <c r="B62" s="8">
        <v>97182</v>
      </c>
    </row>
    <row r="63" spans="1:2">
      <c r="A63">
        <v>1965</v>
      </c>
      <c r="B63" s="8">
        <v>99209</v>
      </c>
    </row>
    <row r="64" spans="1:2">
      <c r="A64">
        <v>1966</v>
      </c>
      <c r="B64" s="8">
        <v>99036</v>
      </c>
    </row>
    <row r="65" spans="1:2">
      <c r="A65">
        <v>1967</v>
      </c>
      <c r="B65" s="8">
        <v>100196</v>
      </c>
    </row>
    <row r="66" spans="1:2">
      <c r="A66">
        <v>1968</v>
      </c>
      <c r="B66" s="8">
        <v>101331</v>
      </c>
    </row>
    <row r="67" spans="1:2">
      <c r="A67">
        <v>1969</v>
      </c>
      <c r="B67" s="8">
        <v>102536</v>
      </c>
    </row>
    <row r="68" spans="1:2">
      <c r="A68">
        <v>1970</v>
      </c>
      <c r="B68" s="8">
        <v>104665</v>
      </c>
    </row>
    <row r="69" spans="1:2">
      <c r="A69">
        <v>1971</v>
      </c>
      <c r="B69" s="8">
        <v>106100</v>
      </c>
    </row>
    <row r="70" spans="1:2">
      <c r="A70">
        <v>1972</v>
      </c>
      <c r="B70" s="8">
        <v>107595</v>
      </c>
    </row>
    <row r="71" spans="1:2">
      <c r="A71">
        <v>1973</v>
      </c>
      <c r="B71" s="8">
        <v>109104</v>
      </c>
    </row>
    <row r="72" spans="1:2">
      <c r="A72">
        <v>1974</v>
      </c>
      <c r="B72" s="8">
        <v>110573</v>
      </c>
    </row>
    <row r="73" spans="1:2">
      <c r="A73">
        <v>1975</v>
      </c>
      <c r="B73" s="8">
        <v>111940</v>
      </c>
    </row>
    <row r="74" spans="1:2">
      <c r="A74">
        <v>1976</v>
      </c>
      <c r="B74" s="8">
        <v>113094</v>
      </c>
    </row>
    <row r="75" spans="1:2">
      <c r="A75">
        <v>1977</v>
      </c>
      <c r="B75" s="8">
        <v>114165</v>
      </c>
    </row>
    <row r="76" spans="1:2">
      <c r="A76">
        <v>1978</v>
      </c>
      <c r="B76" s="8">
        <v>115190</v>
      </c>
    </row>
    <row r="77" spans="1:2">
      <c r="A77">
        <v>1979</v>
      </c>
      <c r="B77" s="8">
        <v>116155</v>
      </c>
    </row>
    <row r="78" spans="1:2">
      <c r="A78">
        <v>1980</v>
      </c>
      <c r="B78" s="8">
        <v>117060</v>
      </c>
    </row>
    <row r="79" spans="1:2">
      <c r="A79">
        <v>1981</v>
      </c>
      <c r="B79" s="8">
        <v>117902</v>
      </c>
    </row>
    <row r="80" spans="1:2">
      <c r="A80">
        <v>1982</v>
      </c>
      <c r="B80" s="8">
        <v>118728</v>
      </c>
    </row>
    <row r="81" spans="1:2">
      <c r="A81">
        <v>1983</v>
      </c>
      <c r="B81" s="8">
        <v>119536</v>
      </c>
    </row>
    <row r="82" spans="1:2">
      <c r="A82">
        <v>1984</v>
      </c>
      <c r="B82" s="8">
        <v>120305</v>
      </c>
    </row>
    <row r="83" spans="1:2">
      <c r="A83">
        <v>1985</v>
      </c>
      <c r="B83" s="8">
        <v>121049</v>
      </c>
    </row>
    <row r="84" spans="1:2">
      <c r="A84">
        <v>1986</v>
      </c>
      <c r="B84" s="8">
        <v>121660</v>
      </c>
    </row>
    <row r="85" spans="1:2">
      <c r="A85">
        <v>1987</v>
      </c>
      <c r="B85" s="8">
        <v>122239</v>
      </c>
    </row>
    <row r="86" spans="1:2">
      <c r="A86">
        <v>1988</v>
      </c>
      <c r="B86" s="8">
        <v>122745</v>
      </c>
    </row>
    <row r="87" spans="1:2">
      <c r="A87">
        <v>1989</v>
      </c>
      <c r="B87" s="8">
        <v>123205</v>
      </c>
    </row>
    <row r="88" spans="1:2">
      <c r="A88">
        <v>1990</v>
      </c>
      <c r="B88" s="8">
        <v>123611</v>
      </c>
    </row>
    <row r="89" spans="1:2">
      <c r="A89">
        <v>1991</v>
      </c>
      <c r="B89" s="8">
        <v>124101</v>
      </c>
    </row>
    <row r="90" spans="1:2">
      <c r="A90">
        <v>1992</v>
      </c>
      <c r="B90" s="8">
        <v>124567</v>
      </c>
    </row>
    <row r="91" spans="1:2">
      <c r="A91">
        <v>1993</v>
      </c>
      <c r="B91" s="8">
        <v>124938</v>
      </c>
    </row>
    <row r="92" spans="1:2">
      <c r="A92">
        <v>1994</v>
      </c>
      <c r="B92" s="8">
        <v>125265</v>
      </c>
    </row>
    <row r="93" spans="1:2">
      <c r="A93">
        <v>1995</v>
      </c>
      <c r="B93" s="8">
        <v>125570</v>
      </c>
    </row>
    <row r="94" spans="1:2">
      <c r="A94">
        <v>1996</v>
      </c>
      <c r="B94" s="8">
        <v>125859</v>
      </c>
    </row>
    <row r="95" spans="1:2">
      <c r="A95">
        <v>1997</v>
      </c>
      <c r="B95" s="8">
        <v>126157</v>
      </c>
    </row>
    <row r="96" spans="1:2">
      <c r="A96">
        <v>1998</v>
      </c>
      <c r="B96" s="8">
        <v>126472</v>
      </c>
    </row>
    <row r="97" spans="1:2">
      <c r="A97">
        <v>1999</v>
      </c>
      <c r="B97" s="8">
        <v>126667</v>
      </c>
    </row>
    <row r="98" spans="1:2">
      <c r="A98">
        <v>2000</v>
      </c>
      <c r="B98" s="8">
        <v>126926</v>
      </c>
    </row>
    <row r="99" spans="1:2">
      <c r="A99">
        <v>2001</v>
      </c>
      <c r="B99" s="8">
        <v>127316</v>
      </c>
    </row>
    <row r="100" spans="1:2">
      <c r="A100">
        <v>2002</v>
      </c>
      <c r="B100" s="8">
        <v>127486</v>
      </c>
    </row>
    <row r="101" spans="1:2">
      <c r="A101">
        <v>2003</v>
      </c>
      <c r="B101" s="8">
        <v>127694</v>
      </c>
    </row>
    <row r="102" spans="1:2">
      <c r="A102">
        <v>2004</v>
      </c>
      <c r="B102" s="8">
        <v>127787</v>
      </c>
    </row>
    <row r="103" spans="1:2">
      <c r="A103">
        <v>2005</v>
      </c>
      <c r="B103" s="8">
        <v>127768</v>
      </c>
    </row>
    <row r="104" spans="1:2">
      <c r="A104">
        <v>2006</v>
      </c>
      <c r="B104" s="8">
        <v>127901</v>
      </c>
    </row>
    <row r="105" spans="1:2">
      <c r="A105">
        <v>2007</v>
      </c>
      <c r="B105" s="8">
        <v>128033</v>
      </c>
    </row>
    <row r="106" spans="1:2">
      <c r="A106">
        <v>2008</v>
      </c>
      <c r="B106" s="8">
        <v>128084</v>
      </c>
    </row>
    <row r="107" spans="1:2">
      <c r="A107">
        <v>2009</v>
      </c>
      <c r="B107" s="8">
        <v>128032</v>
      </c>
    </row>
    <row r="108" spans="1:2">
      <c r="A108">
        <v>2010</v>
      </c>
      <c r="B108" s="8">
        <v>128057</v>
      </c>
    </row>
    <row r="109" spans="1:2">
      <c r="A109">
        <v>2011</v>
      </c>
      <c r="B109" s="8">
        <v>127799</v>
      </c>
    </row>
    <row r="110" spans="1:2">
      <c r="A110">
        <v>2012</v>
      </c>
      <c r="B110" s="8">
        <v>127606</v>
      </c>
    </row>
  </sheetData>
  <phoneticPr fontId="4"/>
  <hyperlinks>
    <hyperlink ref="D1" r:id="rId1"/>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dimension ref="D2:E28"/>
  <sheetViews>
    <sheetView topLeftCell="A7" workbookViewId="0">
      <selection activeCell="R28" sqref="R28"/>
    </sheetView>
  </sheetViews>
  <sheetFormatPr defaultRowHeight="13.5"/>
  <sheetData>
    <row r="2" spans="4:5">
      <c r="D2" t="s">
        <v>517</v>
      </c>
    </row>
    <row r="4" spans="4:5">
      <c r="D4" t="s">
        <v>518</v>
      </c>
      <c r="E4">
        <v>139</v>
      </c>
    </row>
    <row r="5" spans="4:5">
      <c r="D5" t="s">
        <v>519</v>
      </c>
      <c r="E5">
        <v>1499</v>
      </c>
    </row>
    <row r="6" spans="4:5">
      <c r="D6" t="s">
        <v>520</v>
      </c>
      <c r="E6">
        <v>5097</v>
      </c>
    </row>
    <row r="7" spans="4:5">
      <c r="D7" t="s">
        <v>521</v>
      </c>
      <c r="E7">
        <v>9222</v>
      </c>
    </row>
    <row r="8" spans="4:5">
      <c r="D8" t="s">
        <v>522</v>
      </c>
      <c r="E8">
        <v>4862</v>
      </c>
    </row>
    <row r="23" spans="4:5">
      <c r="D23" t="s">
        <v>523</v>
      </c>
    </row>
    <row r="24" spans="4:5">
      <c r="D24" t="s">
        <v>524</v>
      </c>
      <c r="E24">
        <v>2047</v>
      </c>
    </row>
    <row r="25" spans="4:5">
      <c r="D25" t="s">
        <v>525</v>
      </c>
      <c r="E25">
        <v>2870</v>
      </c>
    </row>
    <row r="26" spans="4:5">
      <c r="D26" t="s">
        <v>526</v>
      </c>
      <c r="E26">
        <v>2077</v>
      </c>
    </row>
    <row r="27" spans="4:5">
      <c r="D27" t="s">
        <v>527</v>
      </c>
      <c r="E27">
        <v>1240</v>
      </c>
    </row>
    <row r="28" spans="4:5">
      <c r="D28" t="s">
        <v>528</v>
      </c>
      <c r="E28">
        <v>6113</v>
      </c>
    </row>
  </sheetData>
  <phoneticPr fontId="4"/>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E85"/>
  <sheetViews>
    <sheetView topLeftCell="C10" workbookViewId="0">
      <selection activeCell="P7" sqref="P7"/>
    </sheetView>
  </sheetViews>
  <sheetFormatPr defaultRowHeight="13.5"/>
  <cols>
    <col min="4" max="4" width="9.25" bestFit="1" customWidth="1"/>
    <col min="8" max="8" width="14.5" customWidth="1"/>
    <col min="12" max="12" width="14.625" customWidth="1"/>
  </cols>
  <sheetData>
    <row r="1" spans="1:23">
      <c r="A1" t="s">
        <v>262</v>
      </c>
    </row>
    <row r="2" spans="1:23">
      <c r="A2" t="s">
        <v>263</v>
      </c>
    </row>
    <row r="3" spans="1:23">
      <c r="A3" t="s">
        <v>264</v>
      </c>
    </row>
    <row r="4" spans="1:23">
      <c r="A4" t="s">
        <v>265</v>
      </c>
      <c r="B4" t="s">
        <v>266</v>
      </c>
      <c r="C4" t="s">
        <v>267</v>
      </c>
    </row>
    <row r="5" spans="1:23">
      <c r="C5" t="s">
        <v>268</v>
      </c>
    </row>
    <row r="6" spans="1:23">
      <c r="C6" t="s">
        <v>269</v>
      </c>
      <c r="D6" t="s">
        <v>270</v>
      </c>
      <c r="E6" t="s">
        <v>271</v>
      </c>
      <c r="F6" t="s">
        <v>272</v>
      </c>
      <c r="H6" s="278" t="s">
        <v>281</v>
      </c>
    </row>
    <row r="7" spans="1:23" ht="14.25" thickBot="1">
      <c r="C7" t="s">
        <v>273</v>
      </c>
      <c r="D7" t="s">
        <v>274</v>
      </c>
      <c r="F7" t="s">
        <v>275</v>
      </c>
      <c r="H7" s="279"/>
    </row>
    <row r="8" spans="1:23" ht="14.25" thickTop="1">
      <c r="D8" t="s">
        <v>280</v>
      </c>
      <c r="E8" t="s">
        <v>276</v>
      </c>
      <c r="F8" t="s">
        <v>277</v>
      </c>
      <c r="G8" t="s">
        <v>307</v>
      </c>
      <c r="H8" s="279"/>
      <c r="O8" s="218" t="s">
        <v>282</v>
      </c>
      <c r="P8" s="219"/>
      <c r="Q8" s="219"/>
      <c r="R8" s="219"/>
      <c r="S8" s="219"/>
      <c r="T8" s="219"/>
      <c r="U8" s="219"/>
      <c r="V8" s="219"/>
      <c r="W8" s="220"/>
    </row>
    <row r="9" spans="1:23">
      <c r="O9" s="221"/>
      <c r="P9" s="222"/>
      <c r="Q9" s="222"/>
      <c r="R9" s="222"/>
      <c r="S9" s="222"/>
      <c r="T9" s="222"/>
      <c r="U9" s="222"/>
      <c r="V9" s="222"/>
      <c r="W9" s="223"/>
    </row>
    <row r="10" spans="1:23">
      <c r="A10" t="s">
        <v>278</v>
      </c>
      <c r="B10">
        <v>1940</v>
      </c>
      <c r="C10" s="8">
        <v>73075</v>
      </c>
      <c r="D10" s="8">
        <v>26369</v>
      </c>
      <c r="E10" s="8">
        <v>43252</v>
      </c>
      <c r="F10" s="8">
        <v>3454</v>
      </c>
      <c r="G10" s="8">
        <f>+E10+F10</f>
        <v>46706</v>
      </c>
      <c r="O10" s="221" t="s">
        <v>283</v>
      </c>
      <c r="P10" s="222"/>
      <c r="Q10" s="222"/>
      <c r="R10" s="222"/>
      <c r="S10" s="222"/>
      <c r="T10" s="222"/>
      <c r="U10" s="222"/>
      <c r="V10" s="222"/>
      <c r="W10" s="223"/>
    </row>
    <row r="11" spans="1:23">
      <c r="A11">
        <v>20</v>
      </c>
      <c r="B11">
        <v>1945</v>
      </c>
      <c r="C11" s="8">
        <v>71998</v>
      </c>
      <c r="D11" s="8">
        <v>26477</v>
      </c>
      <c r="E11" s="8">
        <v>41821</v>
      </c>
      <c r="F11" s="8">
        <v>3700</v>
      </c>
      <c r="G11" s="8">
        <f t="shared" ref="G11:G27" si="0">+E11+F11</f>
        <v>45521</v>
      </c>
      <c r="O11" s="221" t="s">
        <v>284</v>
      </c>
      <c r="P11" s="229">
        <v>0.932708125</v>
      </c>
      <c r="Q11" s="222"/>
      <c r="R11" s="222"/>
      <c r="S11" s="222"/>
      <c r="T11" s="222"/>
      <c r="U11" s="222"/>
      <c r="V11" s="222"/>
      <c r="W11" s="223"/>
    </row>
    <row r="12" spans="1:23" ht="14.25" thickBot="1">
      <c r="A12">
        <v>25</v>
      </c>
      <c r="B12">
        <v>1950</v>
      </c>
      <c r="C12" s="8">
        <v>84115</v>
      </c>
      <c r="D12" s="8">
        <v>29786</v>
      </c>
      <c r="E12" s="8">
        <v>50168</v>
      </c>
      <c r="F12" s="8">
        <v>4155</v>
      </c>
      <c r="G12" s="8">
        <f t="shared" si="0"/>
        <v>54323</v>
      </c>
      <c r="O12" s="221" t="s">
        <v>285</v>
      </c>
      <c r="P12" s="222">
        <v>0.86994444699999995</v>
      </c>
      <c r="Q12" s="222"/>
      <c r="R12" s="222"/>
      <c r="S12" s="222"/>
      <c r="T12" s="222"/>
      <c r="U12" s="222"/>
      <c r="V12" s="222"/>
      <c r="W12" s="223"/>
    </row>
    <row r="13" spans="1:23" ht="14.25" thickTop="1">
      <c r="A13">
        <v>30</v>
      </c>
      <c r="B13">
        <v>1955</v>
      </c>
      <c r="C13" s="8">
        <v>90077</v>
      </c>
      <c r="D13" s="8">
        <v>30123</v>
      </c>
      <c r="E13" s="8">
        <v>55167</v>
      </c>
      <c r="F13" s="8">
        <v>4786</v>
      </c>
      <c r="G13" s="212">
        <f t="shared" si="0"/>
        <v>59953</v>
      </c>
      <c r="H13" s="213">
        <v>53143876</v>
      </c>
      <c r="O13" s="221" t="s">
        <v>286</v>
      </c>
      <c r="P13" s="222">
        <v>0.77903535599999996</v>
      </c>
      <c r="Q13" s="222"/>
      <c r="R13" s="222"/>
      <c r="S13" s="222"/>
      <c r="T13" s="222"/>
      <c r="U13" s="222"/>
      <c r="V13" s="222"/>
      <c r="W13" s="223"/>
    </row>
    <row r="14" spans="1:23">
      <c r="A14">
        <v>35</v>
      </c>
      <c r="B14">
        <v>1960</v>
      </c>
      <c r="C14" s="8">
        <v>94302</v>
      </c>
      <c r="D14" s="8">
        <v>28434</v>
      </c>
      <c r="E14" s="8">
        <v>60469</v>
      </c>
      <c r="F14" s="8">
        <v>5398</v>
      </c>
      <c r="G14" s="214">
        <f t="shared" si="0"/>
        <v>65867</v>
      </c>
      <c r="H14" s="215">
        <v>99407921</v>
      </c>
      <c r="O14" s="221" t="s">
        <v>287</v>
      </c>
      <c r="P14" s="222">
        <v>254773402.19999999</v>
      </c>
      <c r="Q14" s="222"/>
      <c r="R14" s="222"/>
      <c r="S14" s="222"/>
      <c r="T14" s="222"/>
      <c r="U14" s="222"/>
      <c r="V14" s="222"/>
      <c r="W14" s="223"/>
    </row>
    <row r="15" spans="1:23">
      <c r="A15">
        <v>40</v>
      </c>
      <c r="B15">
        <v>1965</v>
      </c>
      <c r="C15" s="8">
        <v>99209</v>
      </c>
      <c r="D15" s="8">
        <v>25529</v>
      </c>
      <c r="E15" s="8">
        <v>67444</v>
      </c>
      <c r="F15" s="8">
        <v>6236</v>
      </c>
      <c r="G15" s="214">
        <f t="shared" si="0"/>
        <v>73680</v>
      </c>
      <c r="H15" s="215">
        <v>168820856</v>
      </c>
      <c r="O15" s="221" t="s">
        <v>288</v>
      </c>
      <c r="P15" s="222">
        <v>12</v>
      </c>
      <c r="Q15" s="222"/>
      <c r="R15" s="222"/>
      <c r="S15" s="222"/>
      <c r="T15" s="222"/>
      <c r="U15" s="222"/>
      <c r="V15" s="222"/>
      <c r="W15" s="223"/>
    </row>
    <row r="16" spans="1:23">
      <c r="A16">
        <v>45</v>
      </c>
      <c r="B16">
        <v>1970</v>
      </c>
      <c r="C16" s="8">
        <v>104665</v>
      </c>
      <c r="D16" s="8">
        <v>25153</v>
      </c>
      <c r="E16" s="8">
        <v>72119</v>
      </c>
      <c r="F16" s="8">
        <v>7393</v>
      </c>
      <c r="G16" s="214">
        <f t="shared" si="0"/>
        <v>79512</v>
      </c>
      <c r="H16" s="215">
        <v>319700726</v>
      </c>
      <c r="O16" s="221"/>
      <c r="P16" s="222"/>
      <c r="Q16" s="222"/>
      <c r="R16" s="222"/>
      <c r="S16" s="222"/>
      <c r="T16" s="222"/>
      <c r="U16" s="222"/>
      <c r="V16" s="222"/>
      <c r="W16" s="223"/>
    </row>
    <row r="17" spans="1:23">
      <c r="A17">
        <v>50</v>
      </c>
      <c r="B17">
        <v>1975</v>
      </c>
      <c r="C17" s="8">
        <v>111940</v>
      </c>
      <c r="D17" s="8">
        <v>27221</v>
      </c>
      <c r="E17" s="8">
        <v>75807</v>
      </c>
      <c r="F17" s="8">
        <v>8865</v>
      </c>
      <c r="G17" s="214">
        <f t="shared" si="0"/>
        <v>84672</v>
      </c>
      <c r="H17" s="215">
        <v>428335235</v>
      </c>
      <c r="O17" s="221" t="s">
        <v>289</v>
      </c>
      <c r="P17" s="222"/>
      <c r="Q17" s="222"/>
      <c r="R17" s="222"/>
      <c r="S17" s="222"/>
      <c r="T17" s="222"/>
      <c r="U17" s="222"/>
      <c r="V17" s="222"/>
      <c r="W17" s="223"/>
    </row>
    <row r="18" spans="1:23">
      <c r="A18">
        <v>55</v>
      </c>
      <c r="B18">
        <v>1980</v>
      </c>
      <c r="C18" s="8">
        <v>117060</v>
      </c>
      <c r="D18" s="8">
        <v>27507</v>
      </c>
      <c r="E18" s="8">
        <v>78835</v>
      </c>
      <c r="F18" s="8">
        <v>10647</v>
      </c>
      <c r="G18" s="214">
        <f t="shared" si="0"/>
        <v>89482</v>
      </c>
      <c r="H18" s="215">
        <v>520250640</v>
      </c>
      <c r="O18" s="221"/>
      <c r="P18" s="222" t="s">
        <v>294</v>
      </c>
      <c r="Q18" s="222" t="s">
        <v>295</v>
      </c>
      <c r="R18" s="222" t="s">
        <v>296</v>
      </c>
      <c r="S18" s="222" t="s">
        <v>297</v>
      </c>
      <c r="T18" s="222" t="s">
        <v>298</v>
      </c>
      <c r="U18" s="222"/>
      <c r="V18" s="222"/>
      <c r="W18" s="223"/>
    </row>
    <row r="19" spans="1:23">
      <c r="A19">
        <v>60</v>
      </c>
      <c r="B19">
        <v>1985</v>
      </c>
      <c r="C19" s="8">
        <v>121049</v>
      </c>
      <c r="D19" s="8">
        <v>26033</v>
      </c>
      <c r="E19" s="8">
        <v>82506</v>
      </c>
      <c r="F19" s="8">
        <v>12468</v>
      </c>
      <c r="G19" s="214">
        <f t="shared" si="0"/>
        <v>94974</v>
      </c>
      <c r="H19" s="215">
        <v>599306223</v>
      </c>
      <c r="O19" s="221" t="s">
        <v>290</v>
      </c>
      <c r="P19" s="222">
        <v>1</v>
      </c>
      <c r="Q19" s="224">
        <v>4.77599E+18</v>
      </c>
      <c r="R19" s="224">
        <v>4.77599E+18</v>
      </c>
      <c r="S19" s="222">
        <v>73.579241049999993</v>
      </c>
      <c r="T19" s="224">
        <v>6.3602200000000002E-6</v>
      </c>
      <c r="U19" s="222"/>
      <c r="V19" s="222"/>
      <c r="W19" s="223"/>
    </row>
    <row r="20" spans="1:23">
      <c r="A20" t="s">
        <v>279</v>
      </c>
      <c r="B20">
        <v>1990</v>
      </c>
      <c r="C20" s="8">
        <v>123611</v>
      </c>
      <c r="D20" s="8">
        <v>22486</v>
      </c>
      <c r="E20" s="8">
        <v>85904</v>
      </c>
      <c r="F20" s="8">
        <v>14895</v>
      </c>
      <c r="G20" s="214">
        <f t="shared" si="0"/>
        <v>100799</v>
      </c>
      <c r="H20" s="215">
        <v>765568692</v>
      </c>
      <c r="O20" s="221" t="s">
        <v>291</v>
      </c>
      <c r="P20" s="222">
        <v>11</v>
      </c>
      <c r="Q20" s="224">
        <v>7.14004E+17</v>
      </c>
      <c r="R20" s="224">
        <v>6.49095E+16</v>
      </c>
      <c r="S20" s="222"/>
      <c r="T20" s="222"/>
      <c r="U20" s="222"/>
      <c r="V20" s="222"/>
      <c r="W20" s="223"/>
    </row>
    <row r="21" spans="1:23">
      <c r="A21">
        <v>7</v>
      </c>
      <c r="B21">
        <v>1995</v>
      </c>
      <c r="C21" s="8">
        <v>125570</v>
      </c>
      <c r="D21" s="8">
        <v>20014</v>
      </c>
      <c r="E21" s="8">
        <v>87165</v>
      </c>
      <c r="F21" s="8">
        <v>18261</v>
      </c>
      <c r="G21" s="214">
        <f t="shared" si="0"/>
        <v>105426</v>
      </c>
      <c r="H21" s="215">
        <v>881559278</v>
      </c>
      <c r="O21" s="221" t="s">
        <v>292</v>
      </c>
      <c r="P21" s="222">
        <v>12</v>
      </c>
      <c r="Q21" s="224">
        <v>5.49E+18</v>
      </c>
      <c r="R21" s="222"/>
      <c r="S21" s="222"/>
      <c r="T21" s="222"/>
      <c r="U21" s="222"/>
      <c r="V21" s="222"/>
      <c r="W21" s="223"/>
    </row>
    <row r="22" spans="1:23">
      <c r="A22">
        <v>12</v>
      </c>
      <c r="B22">
        <v>2000</v>
      </c>
      <c r="C22" s="8">
        <v>126926</v>
      </c>
      <c r="D22" s="8">
        <v>18472</v>
      </c>
      <c r="E22" s="8">
        <v>86220</v>
      </c>
      <c r="F22" s="8">
        <v>22005</v>
      </c>
      <c r="G22" s="214">
        <f t="shared" si="0"/>
        <v>108225</v>
      </c>
      <c r="H22" s="215">
        <v>982065587</v>
      </c>
      <c r="O22" s="221"/>
      <c r="P22" s="222"/>
      <c r="Q22" s="222"/>
      <c r="R22" s="222"/>
      <c r="S22" s="222"/>
      <c r="T22" s="222"/>
      <c r="U22" s="222"/>
      <c r="V22" s="222"/>
      <c r="W22" s="223"/>
    </row>
    <row r="23" spans="1:23">
      <c r="A23">
        <v>17</v>
      </c>
      <c r="B23">
        <v>2005</v>
      </c>
      <c r="C23" s="8">
        <v>127768</v>
      </c>
      <c r="D23" s="8">
        <v>17521</v>
      </c>
      <c r="E23" s="8">
        <v>84092</v>
      </c>
      <c r="F23" s="8">
        <v>25672</v>
      </c>
      <c r="G23" s="214">
        <f t="shared" si="0"/>
        <v>109764</v>
      </c>
      <c r="H23" s="215">
        <v>1043799912</v>
      </c>
      <c r="O23" s="221"/>
      <c r="P23" s="222" t="s">
        <v>299</v>
      </c>
      <c r="Q23" s="222" t="s">
        <v>287</v>
      </c>
      <c r="R23" s="222" t="s">
        <v>300</v>
      </c>
      <c r="S23" s="222" t="s">
        <v>301</v>
      </c>
      <c r="T23" s="222" t="s">
        <v>302</v>
      </c>
      <c r="U23" s="222" t="s">
        <v>303</v>
      </c>
      <c r="V23" s="222" t="s">
        <v>304</v>
      </c>
      <c r="W23" s="223" t="s">
        <v>305</v>
      </c>
    </row>
    <row r="24" spans="1:23" ht="14.25" thickBot="1">
      <c r="A24">
        <v>22</v>
      </c>
      <c r="B24">
        <v>2010</v>
      </c>
      <c r="C24" s="8">
        <v>128057</v>
      </c>
      <c r="D24" s="8">
        <v>16803</v>
      </c>
      <c r="E24" s="8">
        <v>81032</v>
      </c>
      <c r="F24" s="8">
        <v>29246</v>
      </c>
      <c r="G24" s="216">
        <f t="shared" si="0"/>
        <v>110278</v>
      </c>
      <c r="H24" s="217">
        <v>1056440652</v>
      </c>
      <c r="O24" s="221" t="s">
        <v>293</v>
      </c>
      <c r="P24" s="222">
        <v>0</v>
      </c>
      <c r="Q24" s="222" t="e">
        <v>#N/A</v>
      </c>
      <c r="R24" s="222" t="e">
        <v>#N/A</v>
      </c>
      <c r="S24" s="222" t="e">
        <v>#N/A</v>
      </c>
      <c r="T24" s="222" t="e">
        <v>#N/A</v>
      </c>
      <c r="U24" s="222" t="e">
        <v>#N/A</v>
      </c>
      <c r="V24" s="222" t="e">
        <v>#N/A</v>
      </c>
      <c r="W24" s="223" t="e">
        <v>#N/A</v>
      </c>
    </row>
    <row r="25" spans="1:23" ht="15" thickTop="1" thickBot="1">
      <c r="A25">
        <v>23</v>
      </c>
      <c r="B25">
        <v>2011</v>
      </c>
      <c r="C25" s="8">
        <v>127799</v>
      </c>
      <c r="D25" s="8">
        <v>16705</v>
      </c>
      <c r="E25" s="8">
        <v>81342</v>
      </c>
      <c r="F25" s="8">
        <v>29752</v>
      </c>
      <c r="G25" s="8">
        <f t="shared" si="0"/>
        <v>111094</v>
      </c>
      <c r="O25" s="225" t="s">
        <v>306</v>
      </c>
      <c r="P25" s="226">
        <v>6873.9283109999997</v>
      </c>
      <c r="Q25" s="226">
        <v>801.35942020000005</v>
      </c>
      <c r="R25" s="226">
        <v>8.5778342869999999</v>
      </c>
      <c r="S25" s="227">
        <v>3.3455800000000001E-6</v>
      </c>
      <c r="T25" s="226">
        <v>5110.1481199999998</v>
      </c>
      <c r="U25" s="226">
        <v>8637.7085019999995</v>
      </c>
      <c r="V25" s="226">
        <v>5110.1481199999998</v>
      </c>
      <c r="W25" s="228">
        <v>8637.7085019999995</v>
      </c>
    </row>
    <row r="26" spans="1:23" ht="14.25" thickTop="1">
      <c r="A26">
        <v>24</v>
      </c>
      <c r="B26">
        <v>2012</v>
      </c>
      <c r="C26" s="8">
        <v>127515</v>
      </c>
      <c r="D26" s="8">
        <v>16547</v>
      </c>
      <c r="E26" s="8">
        <v>80175</v>
      </c>
      <c r="F26" s="8">
        <v>30793</v>
      </c>
      <c r="G26" s="8">
        <f t="shared" si="0"/>
        <v>110968</v>
      </c>
    </row>
    <row r="27" spans="1:23">
      <c r="A27">
        <v>25</v>
      </c>
      <c r="B27">
        <v>2013</v>
      </c>
      <c r="C27" s="8">
        <v>127298</v>
      </c>
      <c r="D27" s="8">
        <v>16390</v>
      </c>
      <c r="E27" s="8">
        <v>79010</v>
      </c>
      <c r="F27" s="8">
        <v>31898</v>
      </c>
      <c r="G27" s="8">
        <f t="shared" si="0"/>
        <v>110908</v>
      </c>
    </row>
    <row r="28" spans="1:23">
      <c r="L28" s="278" t="s">
        <v>281</v>
      </c>
    </row>
    <row r="29" spans="1:23">
      <c r="L29" s="279"/>
    </row>
    <row r="30" spans="1:23" ht="13.5" customHeight="1">
      <c r="C30" t="s">
        <v>308</v>
      </c>
      <c r="D30" s="28" t="s">
        <v>313</v>
      </c>
      <c r="E30" t="s">
        <v>356</v>
      </c>
      <c r="F30" t="s">
        <v>357</v>
      </c>
      <c r="G30" t="s">
        <v>309</v>
      </c>
      <c r="H30" t="s">
        <v>310</v>
      </c>
      <c r="I30" t="s">
        <v>311</v>
      </c>
      <c r="J30" t="s">
        <v>312</v>
      </c>
      <c r="K30" t="s">
        <v>358</v>
      </c>
      <c r="L30" s="279"/>
    </row>
    <row r="31" spans="1:23">
      <c r="A31" t="s">
        <v>278</v>
      </c>
      <c r="B31">
        <v>1940</v>
      </c>
      <c r="C31" s="8">
        <f>+E68+F68</f>
        <v>17962</v>
      </c>
      <c r="D31" s="8">
        <f>+G68+I68</f>
        <v>15816</v>
      </c>
      <c r="E31" s="8">
        <f>+J68+K68</f>
        <v>11757</v>
      </c>
      <c r="F31" s="8">
        <f>+L68+M68</f>
        <v>9370</v>
      </c>
      <c r="G31" s="8">
        <f>+N68+O68</f>
        <v>7041</v>
      </c>
      <c r="H31" s="8">
        <f>+P68+Q68</f>
        <v>5447</v>
      </c>
      <c r="I31" s="8">
        <f>+R68+T68</f>
        <v>3782</v>
      </c>
      <c r="J31" s="8">
        <f>+U68+V68</f>
        <v>1541</v>
      </c>
      <c r="K31" s="8">
        <f>+W68+X68</f>
        <v>357</v>
      </c>
    </row>
    <row r="32" spans="1:23">
      <c r="A32">
        <v>20</v>
      </c>
      <c r="B32">
        <v>1945</v>
      </c>
      <c r="C32" s="8">
        <f t="shared" ref="C32:C48" si="1">+E69+F69</f>
        <v>17831</v>
      </c>
      <c r="D32" s="8">
        <f t="shared" ref="D32:D48" si="2">+G69+I69</f>
        <v>16466</v>
      </c>
      <c r="E32" s="8">
        <f t="shared" ref="E32:E48" si="3">+J69+K69</f>
        <v>9880</v>
      </c>
      <c r="F32" s="8">
        <f t="shared" ref="F32:F48" si="4">+L69+M69</f>
        <v>8755</v>
      </c>
      <c r="G32" s="8">
        <f t="shared" ref="G32:G48" si="5">+N69+O69</f>
        <v>7677</v>
      </c>
      <c r="H32" s="8">
        <f t="shared" ref="H32:H48" si="6">+P69+Q69</f>
        <v>5546</v>
      </c>
      <c r="I32" s="8">
        <f t="shared" ref="I32:I48" si="7">+R69+T69</f>
        <v>3874</v>
      </c>
      <c r="J32" s="8">
        <f t="shared" ref="J32:J48" si="8">+U69+V69</f>
        <v>1647</v>
      </c>
      <c r="K32" s="8">
        <f t="shared" ref="K32:K48" si="9">+W69+X69</f>
        <v>321</v>
      </c>
    </row>
    <row r="33" spans="1:12">
      <c r="A33">
        <v>25</v>
      </c>
      <c r="B33">
        <v>1950</v>
      </c>
      <c r="C33" s="8">
        <f t="shared" si="1"/>
        <v>20975</v>
      </c>
      <c r="D33" s="8">
        <f t="shared" si="2"/>
        <v>17480</v>
      </c>
      <c r="E33" s="8">
        <f t="shared" si="3"/>
        <v>14051</v>
      </c>
      <c r="F33" s="8">
        <f t="shared" si="4"/>
        <v>10349</v>
      </c>
      <c r="G33" s="8">
        <f t="shared" si="5"/>
        <v>8567</v>
      </c>
      <c r="H33" s="8">
        <f t="shared" si="6"/>
        <v>6201</v>
      </c>
      <c r="I33" s="8">
        <f t="shared" si="7"/>
        <v>4119</v>
      </c>
      <c r="J33" s="8">
        <f t="shared" si="8"/>
        <v>1990</v>
      </c>
      <c r="K33" s="8">
        <f t="shared" si="9"/>
        <v>376</v>
      </c>
    </row>
    <row r="34" spans="1:12">
      <c r="A34">
        <v>30</v>
      </c>
      <c r="B34">
        <v>1955</v>
      </c>
      <c r="C34" s="8">
        <f t="shared" si="1"/>
        <v>20538</v>
      </c>
      <c r="D34" s="8">
        <f t="shared" si="2"/>
        <v>18294</v>
      </c>
      <c r="E34" s="8">
        <f t="shared" si="3"/>
        <v>16139</v>
      </c>
      <c r="F34" s="8">
        <f t="shared" si="4"/>
        <v>11318</v>
      </c>
      <c r="G34" s="8">
        <f t="shared" si="5"/>
        <v>9379</v>
      </c>
      <c r="H34" s="8">
        <f t="shared" si="6"/>
        <v>7105</v>
      </c>
      <c r="I34" s="8">
        <f t="shared" si="7"/>
        <v>4501</v>
      </c>
      <c r="J34" s="8">
        <f t="shared" si="8"/>
        <v>2269</v>
      </c>
      <c r="K34" s="8">
        <f t="shared" si="9"/>
        <v>512</v>
      </c>
      <c r="L34" s="8">
        <v>53143876</v>
      </c>
    </row>
    <row r="35" spans="1:12">
      <c r="A35">
        <v>35</v>
      </c>
      <c r="B35">
        <v>1960</v>
      </c>
      <c r="C35" s="8">
        <f t="shared" si="1"/>
        <v>17304</v>
      </c>
      <c r="D35" s="8">
        <f t="shared" si="2"/>
        <v>20510</v>
      </c>
      <c r="E35" s="8">
        <f t="shared" si="3"/>
        <v>16671</v>
      </c>
      <c r="F35" s="8">
        <f t="shared" si="4"/>
        <v>13659</v>
      </c>
      <c r="G35" s="8">
        <f t="shared" si="5"/>
        <v>9909</v>
      </c>
      <c r="H35" s="8">
        <f t="shared" si="6"/>
        <v>7898</v>
      </c>
      <c r="I35" s="8">
        <f t="shared" si="7"/>
        <v>5132</v>
      </c>
      <c r="J35" s="8">
        <f t="shared" si="8"/>
        <v>2540</v>
      </c>
      <c r="K35" s="8">
        <f t="shared" si="9"/>
        <v>679</v>
      </c>
      <c r="L35" s="8">
        <v>99407921</v>
      </c>
    </row>
    <row r="36" spans="1:12">
      <c r="A36">
        <v>40</v>
      </c>
      <c r="B36">
        <v>1965</v>
      </c>
      <c r="C36" s="8">
        <f t="shared" si="1"/>
        <v>16212</v>
      </c>
      <c r="D36" s="8">
        <f t="shared" si="2"/>
        <v>20266</v>
      </c>
      <c r="E36" s="8">
        <f t="shared" si="3"/>
        <v>17563</v>
      </c>
      <c r="F36" s="8">
        <f t="shared" si="4"/>
        <v>15879</v>
      </c>
      <c r="G36" s="8">
        <f t="shared" si="5"/>
        <v>10964</v>
      </c>
      <c r="H36" s="8">
        <f t="shared" si="6"/>
        <v>8721</v>
      </c>
      <c r="I36" s="8">
        <f t="shared" si="7"/>
        <v>5950</v>
      </c>
      <c r="J36" s="8">
        <f t="shared" si="8"/>
        <v>2867</v>
      </c>
      <c r="K36" s="8">
        <f t="shared" si="9"/>
        <v>787</v>
      </c>
      <c r="L36" s="8">
        <v>168820856</v>
      </c>
    </row>
    <row r="37" spans="1:12">
      <c r="A37">
        <v>45</v>
      </c>
      <c r="B37">
        <v>1970</v>
      </c>
      <c r="C37" s="8">
        <f t="shared" si="1"/>
        <v>17175</v>
      </c>
      <c r="D37" s="8">
        <f t="shared" si="2"/>
        <v>17145</v>
      </c>
      <c r="E37" s="8">
        <f t="shared" si="3"/>
        <v>19876</v>
      </c>
      <c r="F37" s="8">
        <f t="shared" si="4"/>
        <v>16714</v>
      </c>
      <c r="G37" s="8">
        <f t="shared" si="5"/>
        <v>13314</v>
      </c>
      <c r="H37" s="8">
        <f t="shared" si="6"/>
        <v>9296</v>
      </c>
      <c r="I37" s="8">
        <f t="shared" si="7"/>
        <v>6758</v>
      </c>
      <c r="J37" s="8">
        <f t="shared" si="8"/>
        <v>3430</v>
      </c>
      <c r="K37" s="8">
        <f t="shared" si="9"/>
        <v>957</v>
      </c>
      <c r="L37" s="8">
        <v>319700726</v>
      </c>
    </row>
    <row r="38" spans="1:12">
      <c r="A38">
        <v>50</v>
      </c>
      <c r="B38">
        <v>1975</v>
      </c>
      <c r="C38" s="8">
        <f t="shared" si="1"/>
        <v>18939</v>
      </c>
      <c r="D38" s="8">
        <f t="shared" si="2"/>
        <v>16231</v>
      </c>
      <c r="E38" s="8">
        <f t="shared" si="3"/>
        <v>19867</v>
      </c>
      <c r="F38" s="8">
        <f t="shared" si="4"/>
        <v>17668</v>
      </c>
      <c r="G38" s="8">
        <f t="shared" si="5"/>
        <v>15585</v>
      </c>
      <c r="H38" s="8">
        <f t="shared" si="6"/>
        <v>10456</v>
      </c>
      <c r="I38" s="8">
        <f t="shared" si="7"/>
        <v>7733</v>
      </c>
      <c r="J38" s="8">
        <f t="shared" si="8"/>
        <v>4217</v>
      </c>
      <c r="K38" s="8">
        <f t="shared" si="9"/>
        <v>1200</v>
      </c>
      <c r="L38" s="8">
        <v>428335235</v>
      </c>
    </row>
    <row r="39" spans="1:12">
      <c r="A39">
        <v>55</v>
      </c>
      <c r="B39">
        <v>1980</v>
      </c>
      <c r="C39" s="8">
        <f t="shared" si="1"/>
        <v>18547</v>
      </c>
      <c r="D39" s="8">
        <f t="shared" si="2"/>
        <v>17232</v>
      </c>
      <c r="E39" s="8">
        <f t="shared" si="3"/>
        <v>16882</v>
      </c>
      <c r="F39" s="8">
        <f t="shared" si="4"/>
        <v>19974</v>
      </c>
      <c r="G39" s="8">
        <f t="shared" si="5"/>
        <v>16428</v>
      </c>
      <c r="H39" s="8">
        <f t="shared" si="6"/>
        <v>12814</v>
      </c>
      <c r="I39" s="8">
        <f t="shared" si="7"/>
        <v>8430</v>
      </c>
      <c r="J39" s="8">
        <f t="shared" si="8"/>
        <v>5060</v>
      </c>
      <c r="K39" s="8">
        <f t="shared" si="9"/>
        <v>1623</v>
      </c>
      <c r="L39" s="8">
        <v>520250640</v>
      </c>
    </row>
    <row r="40" spans="1:12">
      <c r="A40">
        <v>60</v>
      </c>
      <c r="B40">
        <v>1985</v>
      </c>
      <c r="C40" s="8">
        <f t="shared" si="1"/>
        <v>15991</v>
      </c>
      <c r="D40" s="8">
        <f t="shared" si="2"/>
        <v>19022</v>
      </c>
      <c r="E40" s="8">
        <f t="shared" si="3"/>
        <v>16024</v>
      </c>
      <c r="F40" s="8">
        <f t="shared" si="4"/>
        <v>19792</v>
      </c>
      <c r="G40" s="8">
        <f t="shared" si="5"/>
        <v>17372</v>
      </c>
      <c r="H40" s="8">
        <f t="shared" si="6"/>
        <v>14933</v>
      </c>
      <c r="I40" s="8">
        <f t="shared" si="7"/>
        <v>9599</v>
      </c>
      <c r="J40" s="8">
        <f t="shared" si="8"/>
        <v>6056</v>
      </c>
      <c r="K40" s="8">
        <f t="shared" si="9"/>
        <v>2218</v>
      </c>
      <c r="L40" s="8">
        <v>599306223</v>
      </c>
    </row>
    <row r="41" spans="1:12">
      <c r="A41" t="s">
        <v>279</v>
      </c>
      <c r="B41">
        <v>1990</v>
      </c>
      <c r="C41" s="8">
        <f t="shared" si="1"/>
        <v>13960</v>
      </c>
      <c r="D41" s="8">
        <f t="shared" si="2"/>
        <v>18534</v>
      </c>
      <c r="E41" s="8">
        <f t="shared" si="3"/>
        <v>16871</v>
      </c>
      <c r="F41" s="8">
        <f t="shared" si="4"/>
        <v>16792</v>
      </c>
      <c r="G41" s="8">
        <f t="shared" si="5"/>
        <v>19676</v>
      </c>
      <c r="H41" s="8">
        <f t="shared" si="6"/>
        <v>15813</v>
      </c>
      <c r="I41" s="8">
        <f t="shared" si="7"/>
        <v>11849</v>
      </c>
      <c r="J41" s="8">
        <f t="shared" si="8"/>
        <v>6836</v>
      </c>
      <c r="K41" s="8">
        <f t="shared" si="9"/>
        <v>2955</v>
      </c>
      <c r="L41" s="8">
        <v>765568692</v>
      </c>
    </row>
    <row r="42" spans="1:12">
      <c r="A42">
        <v>7</v>
      </c>
      <c r="B42">
        <v>1995</v>
      </c>
      <c r="C42" s="8">
        <f t="shared" si="1"/>
        <v>12536</v>
      </c>
      <c r="D42" s="8">
        <f t="shared" si="2"/>
        <v>16036</v>
      </c>
      <c r="E42" s="8">
        <f t="shared" si="3"/>
        <v>18683</v>
      </c>
      <c r="F42" s="8">
        <f t="shared" si="4"/>
        <v>15948</v>
      </c>
      <c r="G42" s="8">
        <f t="shared" si="5"/>
        <v>19624</v>
      </c>
      <c r="H42" s="8">
        <f t="shared" si="6"/>
        <v>16875</v>
      </c>
      <c r="I42" s="8">
        <f t="shared" si="7"/>
        <v>13871</v>
      </c>
      <c r="J42" s="8">
        <f t="shared" si="8"/>
        <v>7984</v>
      </c>
      <c r="K42" s="8">
        <f t="shared" si="9"/>
        <v>3881</v>
      </c>
      <c r="L42" s="8">
        <v>881559278</v>
      </c>
    </row>
    <row r="43" spans="1:12">
      <c r="A43">
        <v>12</v>
      </c>
      <c r="B43">
        <v>2000</v>
      </c>
      <c r="C43" s="8">
        <f t="shared" si="1"/>
        <v>11926</v>
      </c>
      <c r="D43" s="8">
        <f t="shared" si="2"/>
        <v>14035</v>
      </c>
      <c r="E43" s="8">
        <f t="shared" si="3"/>
        <v>18211</v>
      </c>
      <c r="F43" s="8">
        <f t="shared" si="4"/>
        <v>16892</v>
      </c>
      <c r="G43" s="8">
        <f t="shared" si="5"/>
        <v>16716</v>
      </c>
      <c r="H43" s="8">
        <f t="shared" si="6"/>
        <v>19176</v>
      </c>
      <c r="I43" s="8">
        <f t="shared" si="7"/>
        <v>14842</v>
      </c>
      <c r="J43" s="8">
        <f t="shared" si="8"/>
        <v>10052</v>
      </c>
      <c r="K43" s="8">
        <f t="shared" si="9"/>
        <v>4848</v>
      </c>
      <c r="L43" s="8">
        <v>982065587</v>
      </c>
    </row>
    <row r="44" spans="1:12">
      <c r="A44">
        <v>17</v>
      </c>
      <c r="B44">
        <v>2005</v>
      </c>
      <c r="C44" s="8">
        <f t="shared" si="1"/>
        <v>11506</v>
      </c>
      <c r="D44" s="8">
        <f t="shared" si="2"/>
        <v>12583</v>
      </c>
      <c r="E44" s="8">
        <f t="shared" si="3"/>
        <v>15631</v>
      </c>
      <c r="F44" s="8">
        <f t="shared" si="4"/>
        <v>18491</v>
      </c>
      <c r="G44" s="8">
        <f t="shared" si="5"/>
        <v>15807</v>
      </c>
      <c r="H44" s="8">
        <f t="shared" si="6"/>
        <v>19051</v>
      </c>
      <c r="I44" s="8">
        <f t="shared" si="7"/>
        <v>15978</v>
      </c>
      <c r="J44" s="8">
        <f t="shared" si="8"/>
        <v>11900</v>
      </c>
      <c r="K44" s="8">
        <f t="shared" si="9"/>
        <v>6339</v>
      </c>
      <c r="L44" s="8">
        <v>1043799912</v>
      </c>
    </row>
    <row r="45" spans="1:12">
      <c r="A45">
        <v>22</v>
      </c>
      <c r="B45">
        <v>2010</v>
      </c>
      <c r="C45" s="8">
        <f t="shared" si="1"/>
        <v>10883</v>
      </c>
      <c r="D45" s="8">
        <f t="shared" si="2"/>
        <v>11984</v>
      </c>
      <c r="E45" s="8">
        <f t="shared" si="3"/>
        <v>13720</v>
      </c>
      <c r="F45" s="8">
        <f t="shared" si="4"/>
        <v>18127</v>
      </c>
      <c r="G45" s="8">
        <f t="shared" si="5"/>
        <v>16775</v>
      </c>
      <c r="H45" s="8">
        <f t="shared" si="6"/>
        <v>16308</v>
      </c>
      <c r="I45" s="8">
        <f t="shared" si="7"/>
        <v>18247</v>
      </c>
      <c r="J45" s="8">
        <f t="shared" si="8"/>
        <v>12904</v>
      </c>
      <c r="K45" s="8">
        <f t="shared" si="9"/>
        <v>8131</v>
      </c>
      <c r="L45" s="8">
        <v>1056440652</v>
      </c>
    </row>
    <row r="46" spans="1:12">
      <c r="A46">
        <v>23</v>
      </c>
      <c r="B46">
        <v>2011</v>
      </c>
      <c r="C46" s="8">
        <f t="shared" si="1"/>
        <v>10793</v>
      </c>
      <c r="D46" s="8">
        <f t="shared" si="2"/>
        <v>11987</v>
      </c>
      <c r="E46" s="8">
        <f t="shared" si="3"/>
        <v>13589</v>
      </c>
      <c r="F46" s="8">
        <f t="shared" si="4"/>
        <v>17805</v>
      </c>
      <c r="G46" s="8">
        <f t="shared" si="5"/>
        <v>17281</v>
      </c>
      <c r="H46" s="8">
        <f t="shared" si="6"/>
        <v>15959</v>
      </c>
      <c r="I46" s="8">
        <f t="shared" si="7"/>
        <v>18493</v>
      </c>
      <c r="J46" s="8">
        <f t="shared" si="8"/>
        <v>13327</v>
      </c>
      <c r="K46" s="8">
        <f t="shared" si="9"/>
        <v>8565</v>
      </c>
    </row>
    <row r="47" spans="1:12">
      <c r="A47">
        <v>24</v>
      </c>
      <c r="B47">
        <v>2012</v>
      </c>
      <c r="C47" s="8">
        <f t="shared" si="1"/>
        <v>10680</v>
      </c>
      <c r="D47" s="8">
        <f t="shared" si="2"/>
        <v>11918</v>
      </c>
      <c r="E47" s="8">
        <f t="shared" si="3"/>
        <v>13320</v>
      </c>
      <c r="F47" s="8">
        <f t="shared" si="4"/>
        <v>17253</v>
      </c>
      <c r="G47" s="8">
        <f t="shared" si="5"/>
        <v>17674</v>
      </c>
      <c r="H47" s="8">
        <f t="shared" si="6"/>
        <v>15632</v>
      </c>
      <c r="I47" s="8">
        <f t="shared" si="7"/>
        <v>18450</v>
      </c>
      <c r="J47" s="8">
        <f t="shared" si="8"/>
        <v>13649</v>
      </c>
      <c r="K47" s="8">
        <f t="shared" si="9"/>
        <v>8939</v>
      </c>
    </row>
    <row r="48" spans="1:12">
      <c r="A48">
        <v>25</v>
      </c>
      <c r="B48">
        <v>2013</v>
      </c>
      <c r="C48" s="8">
        <f t="shared" si="1"/>
        <v>10600</v>
      </c>
      <c r="D48" s="8">
        <f t="shared" si="2"/>
        <v>11837</v>
      </c>
      <c r="E48" s="8">
        <f t="shared" si="3"/>
        <v>13074</v>
      </c>
      <c r="F48" s="8">
        <f t="shared" si="4"/>
        <v>16683</v>
      </c>
      <c r="G48" s="8">
        <f t="shared" si="5"/>
        <v>18073</v>
      </c>
      <c r="H48" s="8">
        <f t="shared" si="6"/>
        <v>15465</v>
      </c>
      <c r="I48" s="8">
        <f t="shared" si="7"/>
        <v>18365</v>
      </c>
      <c r="J48" s="8">
        <f t="shared" si="8"/>
        <v>13898</v>
      </c>
      <c r="K48" s="8">
        <f t="shared" si="9"/>
        <v>9301</v>
      </c>
    </row>
    <row r="61" spans="1:31" ht="14.25" thickBot="1"/>
    <row r="62" spans="1:31" ht="27.75" thickTop="1">
      <c r="A62" s="64" t="s">
        <v>265</v>
      </c>
      <c r="B62" s="29" t="s">
        <v>266</v>
      </c>
      <c r="C62" s="65" t="s">
        <v>267</v>
      </c>
      <c r="D62" s="66"/>
      <c r="E62" s="66"/>
      <c r="F62" s="66"/>
      <c r="G62" s="66"/>
      <c r="H62" s="66"/>
      <c r="I62" s="66"/>
      <c r="J62" s="66"/>
      <c r="K62" s="66"/>
      <c r="L62" s="67" t="s">
        <v>314</v>
      </c>
      <c r="M62" s="68"/>
      <c r="N62" s="68"/>
      <c r="O62" s="68"/>
      <c r="P62" s="68"/>
      <c r="Q62" s="68"/>
      <c r="R62" s="68"/>
      <c r="S62" s="68"/>
      <c r="T62" s="68"/>
      <c r="U62" s="68"/>
      <c r="V62" s="68"/>
      <c r="W62" s="68"/>
      <c r="X62" s="69"/>
      <c r="Y62" s="66" t="s">
        <v>315</v>
      </c>
      <c r="Z62" s="66"/>
      <c r="AA62" s="66"/>
      <c r="AB62" s="70" t="s">
        <v>316</v>
      </c>
      <c r="AC62" s="70" t="s">
        <v>317</v>
      </c>
      <c r="AD62" s="70" t="s">
        <v>318</v>
      </c>
      <c r="AE62" s="71" t="s">
        <v>319</v>
      </c>
    </row>
    <row r="63" spans="1:31" ht="45">
      <c r="A63" s="72"/>
      <c r="B63" s="73"/>
      <c r="C63" s="36" t="s">
        <v>268</v>
      </c>
      <c r="D63" s="74"/>
      <c r="E63" s="74"/>
      <c r="F63" s="74"/>
      <c r="G63" s="74"/>
      <c r="H63" s="74"/>
      <c r="I63" s="74"/>
      <c r="J63" s="74"/>
      <c r="K63" s="74"/>
      <c r="L63" s="75" t="s">
        <v>314</v>
      </c>
      <c r="M63" s="76"/>
      <c r="N63" s="76"/>
      <c r="O63" s="76"/>
      <c r="P63" s="76"/>
      <c r="Q63" s="76"/>
      <c r="R63" s="76"/>
      <c r="S63" s="76"/>
      <c r="T63" s="76"/>
      <c r="U63" s="76"/>
      <c r="V63" s="76"/>
      <c r="W63" s="76"/>
      <c r="X63" s="77"/>
      <c r="Y63" s="30" t="s">
        <v>320</v>
      </c>
      <c r="Z63" s="75"/>
      <c r="AA63" s="75"/>
      <c r="AB63" s="31" t="s">
        <v>321</v>
      </c>
      <c r="AC63" s="31" t="s">
        <v>322</v>
      </c>
      <c r="AD63" s="31" t="s">
        <v>323</v>
      </c>
      <c r="AE63" s="32" t="s">
        <v>324</v>
      </c>
    </row>
    <row r="64" spans="1:31" ht="30">
      <c r="A64" s="74"/>
      <c r="B64" s="78"/>
      <c r="C64" s="79" t="s">
        <v>269</v>
      </c>
      <c r="D64" s="33" t="s">
        <v>325</v>
      </c>
      <c r="E64" s="57"/>
      <c r="F64" s="57"/>
      <c r="G64" s="57"/>
      <c r="H64" s="34" t="s">
        <v>271</v>
      </c>
      <c r="I64" s="57"/>
      <c r="J64" s="57"/>
      <c r="K64" s="57"/>
      <c r="L64" s="57"/>
      <c r="M64" s="33"/>
      <c r="N64" s="33"/>
      <c r="O64" s="33"/>
      <c r="P64" s="33"/>
      <c r="Q64" s="33"/>
      <c r="R64" s="58"/>
      <c r="S64" s="33" t="s">
        <v>326</v>
      </c>
      <c r="T64" s="80"/>
      <c r="U64" s="80"/>
      <c r="V64" s="81"/>
      <c r="W64" s="81"/>
      <c r="X64" s="82"/>
      <c r="Y64" s="74" t="s">
        <v>327</v>
      </c>
      <c r="Z64" s="74"/>
      <c r="AA64" s="74"/>
      <c r="AB64" s="31" t="s">
        <v>328</v>
      </c>
      <c r="AC64" s="31" t="s">
        <v>329</v>
      </c>
      <c r="AD64" s="31" t="s">
        <v>330</v>
      </c>
      <c r="AE64" s="32" t="s">
        <v>331</v>
      </c>
    </row>
    <row r="65" spans="1:31" ht="15">
      <c r="A65" s="76"/>
      <c r="B65" s="77"/>
      <c r="C65" s="35" t="s">
        <v>273</v>
      </c>
      <c r="D65" s="36" t="s">
        <v>274</v>
      </c>
      <c r="E65" s="83"/>
      <c r="F65" s="83"/>
      <c r="G65" s="83"/>
      <c r="H65" s="84"/>
      <c r="I65" s="83"/>
      <c r="J65" s="83"/>
      <c r="K65" s="83"/>
      <c r="L65" s="83"/>
      <c r="M65" s="76"/>
      <c r="N65" s="76"/>
      <c r="O65" s="76"/>
      <c r="P65" s="76"/>
      <c r="Q65" s="76"/>
      <c r="R65" s="77"/>
      <c r="S65" s="37" t="s">
        <v>275</v>
      </c>
      <c r="T65" s="83"/>
      <c r="U65" s="83"/>
      <c r="V65" s="76"/>
      <c r="W65" s="76"/>
      <c r="X65" s="85"/>
      <c r="Y65" s="76"/>
      <c r="Z65" s="76"/>
      <c r="AA65" s="76"/>
      <c r="AB65" s="86"/>
      <c r="AC65" s="86"/>
      <c r="AD65" s="86"/>
      <c r="AE65" s="87"/>
    </row>
    <row r="66" spans="1:31" ht="15">
      <c r="A66" s="76"/>
      <c r="B66" s="77"/>
      <c r="C66" s="86"/>
      <c r="D66" s="38" t="s">
        <v>332</v>
      </c>
      <c r="E66" s="39" t="s">
        <v>333</v>
      </c>
      <c r="F66" s="39" t="s">
        <v>334</v>
      </c>
      <c r="G66" s="40" t="s">
        <v>335</v>
      </c>
      <c r="H66" s="38" t="s">
        <v>276</v>
      </c>
      <c r="I66" s="39" t="s">
        <v>336</v>
      </c>
      <c r="J66" s="39" t="s">
        <v>337</v>
      </c>
      <c r="K66" s="39" t="s">
        <v>338</v>
      </c>
      <c r="L66" s="39" t="s">
        <v>339</v>
      </c>
      <c r="M66" s="39" t="s">
        <v>340</v>
      </c>
      <c r="N66" s="39" t="s">
        <v>341</v>
      </c>
      <c r="O66" s="39" t="s">
        <v>342</v>
      </c>
      <c r="P66" s="39" t="s">
        <v>343</v>
      </c>
      <c r="Q66" s="39" t="s">
        <v>344</v>
      </c>
      <c r="R66" s="39" t="s">
        <v>345</v>
      </c>
      <c r="S66" s="38" t="s">
        <v>277</v>
      </c>
      <c r="T66" s="39" t="s">
        <v>346</v>
      </c>
      <c r="U66" s="39" t="s">
        <v>347</v>
      </c>
      <c r="V66" s="39" t="s">
        <v>348</v>
      </c>
      <c r="W66" s="39" t="s">
        <v>349</v>
      </c>
      <c r="X66" s="39" t="s">
        <v>350</v>
      </c>
      <c r="Y66" s="39" t="s">
        <v>351</v>
      </c>
      <c r="Z66" s="39" t="s">
        <v>271</v>
      </c>
      <c r="AA66" s="41" t="s">
        <v>326</v>
      </c>
      <c r="AB66" s="86" t="s">
        <v>314</v>
      </c>
      <c r="AC66" s="86"/>
      <c r="AD66" s="86"/>
      <c r="AE66" s="87"/>
    </row>
    <row r="67" spans="1:31" ht="15">
      <c r="A67" s="88"/>
      <c r="B67" s="85"/>
      <c r="C67" s="89"/>
      <c r="D67" s="90"/>
      <c r="E67" s="89"/>
      <c r="F67" s="89"/>
      <c r="G67" s="91"/>
      <c r="H67" s="90"/>
      <c r="I67" s="89"/>
      <c r="J67" s="89"/>
      <c r="K67" s="89"/>
      <c r="L67" s="89"/>
      <c r="M67" s="89"/>
      <c r="N67" s="89"/>
      <c r="O67" s="89"/>
      <c r="P67" s="89"/>
      <c r="Q67" s="89"/>
      <c r="R67" s="89"/>
      <c r="S67" s="90"/>
      <c r="T67" s="89"/>
      <c r="U67" s="89"/>
      <c r="V67" s="89"/>
      <c r="W67" s="89"/>
      <c r="X67" s="42" t="s">
        <v>352</v>
      </c>
      <c r="Y67" s="43" t="s">
        <v>353</v>
      </c>
      <c r="Z67" s="89"/>
      <c r="AA67" s="44" t="s">
        <v>352</v>
      </c>
      <c r="AB67" s="89" t="s">
        <v>314</v>
      </c>
      <c r="AC67" s="89"/>
      <c r="AD67" s="89"/>
      <c r="AE67" s="92"/>
    </row>
    <row r="68" spans="1:31" ht="15">
      <c r="A68" s="93" t="s">
        <v>354</v>
      </c>
      <c r="B68" s="49" t="s">
        <v>355</v>
      </c>
      <c r="C68" s="50">
        <v>73075</v>
      </c>
      <c r="D68" s="47">
        <v>26369</v>
      </c>
      <c r="E68" s="47">
        <v>9128</v>
      </c>
      <c r="F68" s="47">
        <v>8834</v>
      </c>
      <c r="G68" s="47">
        <v>8407</v>
      </c>
      <c r="H68" s="47">
        <v>43252</v>
      </c>
      <c r="I68" s="47">
        <v>7409</v>
      </c>
      <c r="J68" s="47">
        <v>6104</v>
      </c>
      <c r="K68" s="47">
        <v>5653</v>
      </c>
      <c r="L68" s="48">
        <v>4947</v>
      </c>
      <c r="M68" s="48">
        <v>4423</v>
      </c>
      <c r="N68" s="48">
        <v>3834</v>
      </c>
      <c r="O68" s="48">
        <v>3207</v>
      </c>
      <c r="P68" s="48">
        <v>2887</v>
      </c>
      <c r="Q68" s="48">
        <v>2560</v>
      </c>
      <c r="R68" s="48">
        <v>2227</v>
      </c>
      <c r="S68" s="48">
        <v>3454</v>
      </c>
      <c r="T68" s="48">
        <v>1555</v>
      </c>
      <c r="U68" s="48">
        <v>995</v>
      </c>
      <c r="V68" s="48">
        <v>546</v>
      </c>
      <c r="W68" s="48">
        <v>254</v>
      </c>
      <c r="X68" s="48">
        <v>103</v>
      </c>
      <c r="Y68" s="53">
        <v>36.1</v>
      </c>
      <c r="Z68" s="53">
        <v>59.2</v>
      </c>
      <c r="AA68" s="53">
        <v>4.7</v>
      </c>
      <c r="AB68" s="53">
        <v>61</v>
      </c>
      <c r="AC68" s="53">
        <v>8</v>
      </c>
      <c r="AD68" s="53">
        <v>69</v>
      </c>
      <c r="AE68" s="53">
        <v>13.1</v>
      </c>
    </row>
    <row r="69" spans="1:31" ht="15">
      <c r="A69" s="93">
        <v>20</v>
      </c>
      <c r="B69" s="45">
        <v>1945</v>
      </c>
      <c r="C69" s="46">
        <v>71998</v>
      </c>
      <c r="D69" s="47">
        <v>26477</v>
      </c>
      <c r="E69" s="47">
        <v>9250</v>
      </c>
      <c r="F69" s="47">
        <v>8581</v>
      </c>
      <c r="G69" s="47">
        <v>8645</v>
      </c>
      <c r="H69" s="47">
        <v>41821</v>
      </c>
      <c r="I69" s="47">
        <v>7821</v>
      </c>
      <c r="J69" s="47">
        <v>5465</v>
      </c>
      <c r="K69" s="47">
        <v>4415</v>
      </c>
      <c r="L69" s="48">
        <v>4447</v>
      </c>
      <c r="M69" s="48">
        <v>4308</v>
      </c>
      <c r="N69" s="48">
        <v>4090</v>
      </c>
      <c r="O69" s="48">
        <v>3587</v>
      </c>
      <c r="P69" s="48">
        <v>2949</v>
      </c>
      <c r="Q69" s="48">
        <v>2597</v>
      </c>
      <c r="R69" s="48">
        <v>2142</v>
      </c>
      <c r="S69" s="48">
        <v>3700</v>
      </c>
      <c r="T69" s="48">
        <v>1732</v>
      </c>
      <c r="U69" s="48">
        <v>1095</v>
      </c>
      <c r="V69" s="48">
        <v>552</v>
      </c>
      <c r="W69" s="48">
        <v>237</v>
      </c>
      <c r="X69" s="48">
        <v>84</v>
      </c>
      <c r="Y69" s="53">
        <v>36.799999999999997</v>
      </c>
      <c r="Z69" s="53">
        <v>58.1</v>
      </c>
      <c r="AA69" s="53">
        <v>5.0999999999999996</v>
      </c>
      <c r="AB69" s="53">
        <v>63.3</v>
      </c>
      <c r="AC69" s="53">
        <v>8.8000000000000007</v>
      </c>
      <c r="AD69" s="53">
        <v>72.2</v>
      </c>
      <c r="AE69" s="53">
        <v>14</v>
      </c>
    </row>
    <row r="70" spans="1:31" ht="15">
      <c r="A70" s="93">
        <v>25</v>
      </c>
      <c r="B70" s="45">
        <v>1950</v>
      </c>
      <c r="C70" s="50">
        <v>84115</v>
      </c>
      <c r="D70" s="47">
        <v>29786</v>
      </c>
      <c r="E70" s="47">
        <v>11351</v>
      </c>
      <c r="F70" s="47">
        <v>9624</v>
      </c>
      <c r="G70" s="47">
        <v>8811</v>
      </c>
      <c r="H70" s="47">
        <v>50168</v>
      </c>
      <c r="I70" s="47">
        <v>8669</v>
      </c>
      <c r="J70" s="47">
        <v>7805</v>
      </c>
      <c r="K70" s="47">
        <v>6246</v>
      </c>
      <c r="L70" s="48">
        <v>5254</v>
      </c>
      <c r="M70" s="48">
        <v>5095</v>
      </c>
      <c r="N70" s="48">
        <v>4525</v>
      </c>
      <c r="O70" s="48">
        <v>4042</v>
      </c>
      <c r="P70" s="48">
        <v>3421</v>
      </c>
      <c r="Q70" s="48">
        <v>2780</v>
      </c>
      <c r="R70" s="48">
        <v>2329</v>
      </c>
      <c r="S70" s="48">
        <v>4155</v>
      </c>
      <c r="T70" s="48">
        <v>1790</v>
      </c>
      <c r="U70" s="54">
        <v>1296</v>
      </c>
      <c r="V70" s="54">
        <v>694</v>
      </c>
      <c r="W70" s="54">
        <v>279</v>
      </c>
      <c r="X70" s="54">
        <v>97</v>
      </c>
      <c r="Y70" s="53">
        <v>35.4</v>
      </c>
      <c r="Z70" s="53">
        <v>59.6</v>
      </c>
      <c r="AA70" s="53">
        <v>4.9000000000000004</v>
      </c>
      <c r="AB70" s="53">
        <v>59.4</v>
      </c>
      <c r="AC70" s="53">
        <v>8.3000000000000007</v>
      </c>
      <c r="AD70" s="53">
        <v>67.7</v>
      </c>
      <c r="AE70" s="53">
        <v>13.9</v>
      </c>
    </row>
    <row r="71" spans="1:31" ht="15">
      <c r="A71" s="93">
        <v>30</v>
      </c>
      <c r="B71" s="45">
        <v>1955</v>
      </c>
      <c r="C71" s="50">
        <v>90077</v>
      </c>
      <c r="D71" s="47">
        <v>30123</v>
      </c>
      <c r="E71" s="47">
        <v>9382</v>
      </c>
      <c r="F71" s="47">
        <v>11156</v>
      </c>
      <c r="G71" s="47">
        <v>9585</v>
      </c>
      <c r="H71" s="47">
        <v>55167</v>
      </c>
      <c r="I71" s="47">
        <v>8709</v>
      </c>
      <c r="J71" s="47">
        <v>8476</v>
      </c>
      <c r="K71" s="47">
        <v>7663</v>
      </c>
      <c r="L71" s="48">
        <v>6163</v>
      </c>
      <c r="M71" s="48">
        <v>5155</v>
      </c>
      <c r="N71" s="48">
        <v>4981</v>
      </c>
      <c r="O71" s="48">
        <v>4398</v>
      </c>
      <c r="P71" s="48">
        <v>3877</v>
      </c>
      <c r="Q71" s="48">
        <v>3228</v>
      </c>
      <c r="R71" s="48">
        <v>2518</v>
      </c>
      <c r="S71" s="48">
        <v>4786</v>
      </c>
      <c r="T71" s="48">
        <v>1983</v>
      </c>
      <c r="U71" s="55">
        <v>1393</v>
      </c>
      <c r="V71" s="55">
        <v>876</v>
      </c>
      <c r="W71" s="55">
        <v>378</v>
      </c>
      <c r="X71" s="55">
        <v>134</v>
      </c>
      <c r="Y71" s="53">
        <v>33.4</v>
      </c>
      <c r="Z71" s="53">
        <v>61.2</v>
      </c>
      <c r="AA71" s="53">
        <v>5.3</v>
      </c>
      <c r="AB71" s="53">
        <v>54.6</v>
      </c>
      <c r="AC71" s="53">
        <v>8.6999999999999993</v>
      </c>
      <c r="AD71" s="53">
        <v>63.3</v>
      </c>
      <c r="AE71" s="53">
        <v>15.9</v>
      </c>
    </row>
    <row r="72" spans="1:31" ht="15">
      <c r="A72" s="93">
        <v>35</v>
      </c>
      <c r="B72" s="45">
        <v>1960</v>
      </c>
      <c r="C72" s="46">
        <v>94302</v>
      </c>
      <c r="D72" s="47">
        <v>28434</v>
      </c>
      <c r="E72" s="47">
        <v>7965</v>
      </c>
      <c r="F72" s="47">
        <v>9339</v>
      </c>
      <c r="G72" s="47">
        <v>11130</v>
      </c>
      <c r="H72" s="47">
        <v>60469</v>
      </c>
      <c r="I72" s="47">
        <v>9380</v>
      </c>
      <c r="J72" s="47">
        <v>8391</v>
      </c>
      <c r="K72" s="47">
        <v>8280</v>
      </c>
      <c r="L72" s="48">
        <v>7576</v>
      </c>
      <c r="M72" s="48">
        <v>6083</v>
      </c>
      <c r="N72" s="48">
        <v>5058</v>
      </c>
      <c r="O72" s="48">
        <v>4851</v>
      </c>
      <c r="P72" s="48">
        <v>4231</v>
      </c>
      <c r="Q72" s="48">
        <v>3667</v>
      </c>
      <c r="R72" s="48">
        <v>2953</v>
      </c>
      <c r="S72" s="48">
        <v>5398</v>
      </c>
      <c r="T72" s="48">
        <v>2179</v>
      </c>
      <c r="U72" s="48">
        <v>1577</v>
      </c>
      <c r="V72" s="48">
        <v>963</v>
      </c>
      <c r="W72" s="48">
        <v>488</v>
      </c>
      <c r="X72" s="48">
        <v>191</v>
      </c>
      <c r="Y72" s="53">
        <v>30.2</v>
      </c>
      <c r="Z72" s="53">
        <v>64.099999999999994</v>
      </c>
      <c r="AA72" s="53">
        <v>5.7</v>
      </c>
      <c r="AB72" s="53">
        <v>47</v>
      </c>
      <c r="AC72" s="53">
        <v>8.9</v>
      </c>
      <c r="AD72" s="53">
        <v>55.9</v>
      </c>
      <c r="AE72" s="53">
        <v>19</v>
      </c>
    </row>
    <row r="73" spans="1:31" ht="15">
      <c r="A73" s="93">
        <v>40</v>
      </c>
      <c r="B73" s="45">
        <v>1965</v>
      </c>
      <c r="C73" s="46">
        <v>99209</v>
      </c>
      <c r="D73" s="47">
        <v>25529</v>
      </c>
      <c r="E73" s="47">
        <v>8242</v>
      </c>
      <c r="F73" s="47">
        <v>7970</v>
      </c>
      <c r="G73" s="47">
        <v>9318</v>
      </c>
      <c r="H73" s="47">
        <v>67444</v>
      </c>
      <c r="I73" s="47">
        <v>10948</v>
      </c>
      <c r="J73" s="47">
        <v>9128</v>
      </c>
      <c r="K73" s="47">
        <v>8435</v>
      </c>
      <c r="L73" s="48">
        <v>8325</v>
      </c>
      <c r="M73" s="48">
        <v>7554</v>
      </c>
      <c r="N73" s="48">
        <v>6005</v>
      </c>
      <c r="O73" s="48">
        <v>4959</v>
      </c>
      <c r="P73" s="48">
        <v>4691</v>
      </c>
      <c r="Q73" s="48">
        <v>4030</v>
      </c>
      <c r="R73" s="48">
        <v>3369</v>
      </c>
      <c r="S73" s="48">
        <v>6236</v>
      </c>
      <c r="T73" s="48">
        <v>2581</v>
      </c>
      <c r="U73" s="48">
        <v>1761</v>
      </c>
      <c r="V73" s="48">
        <v>1106</v>
      </c>
      <c r="W73" s="48">
        <v>534</v>
      </c>
      <c r="X73" s="48">
        <v>253</v>
      </c>
      <c r="Y73" s="53">
        <v>25.7</v>
      </c>
      <c r="Z73" s="53">
        <v>68</v>
      </c>
      <c r="AA73" s="53">
        <v>6.3</v>
      </c>
      <c r="AB73" s="53">
        <v>37.9</v>
      </c>
      <c r="AC73" s="53">
        <v>9.1999999999999993</v>
      </c>
      <c r="AD73" s="53">
        <v>47.1</v>
      </c>
      <c r="AE73" s="53">
        <v>24.4</v>
      </c>
    </row>
    <row r="74" spans="1:31" ht="15">
      <c r="A74" s="93">
        <v>45</v>
      </c>
      <c r="B74" s="45">
        <v>1970</v>
      </c>
      <c r="C74" s="46">
        <v>104665</v>
      </c>
      <c r="D74" s="47">
        <v>25153</v>
      </c>
      <c r="E74" s="47">
        <v>8908</v>
      </c>
      <c r="F74" s="47">
        <v>8267</v>
      </c>
      <c r="G74" s="47">
        <v>7978</v>
      </c>
      <c r="H74" s="47">
        <v>72119</v>
      </c>
      <c r="I74" s="47">
        <v>9167</v>
      </c>
      <c r="J74" s="47">
        <v>10728</v>
      </c>
      <c r="K74" s="47">
        <v>9148</v>
      </c>
      <c r="L74" s="48">
        <v>8441</v>
      </c>
      <c r="M74" s="48">
        <v>8273</v>
      </c>
      <c r="N74" s="48">
        <v>7394</v>
      </c>
      <c r="O74" s="48">
        <v>5920</v>
      </c>
      <c r="P74" s="48">
        <v>4841</v>
      </c>
      <c r="Q74" s="48">
        <v>4455</v>
      </c>
      <c r="R74" s="48">
        <v>3752</v>
      </c>
      <c r="S74" s="48">
        <v>7393</v>
      </c>
      <c r="T74" s="48">
        <v>3006</v>
      </c>
      <c r="U74" s="48">
        <v>2150</v>
      </c>
      <c r="V74" s="48">
        <v>1280</v>
      </c>
      <c r="W74" s="48">
        <v>657</v>
      </c>
      <c r="X74" s="48">
        <v>300</v>
      </c>
      <c r="Y74" s="53">
        <v>24</v>
      </c>
      <c r="Z74" s="53">
        <v>68.900000000000006</v>
      </c>
      <c r="AA74" s="53">
        <v>7.1</v>
      </c>
      <c r="AB74" s="53">
        <v>34.9</v>
      </c>
      <c r="AC74" s="53">
        <v>10.3</v>
      </c>
      <c r="AD74" s="53">
        <v>45.1</v>
      </c>
      <c r="AE74" s="53">
        <v>29.4</v>
      </c>
    </row>
    <row r="75" spans="1:31" ht="15">
      <c r="A75" s="93">
        <v>50</v>
      </c>
      <c r="B75" s="45">
        <v>1975</v>
      </c>
      <c r="C75" s="50">
        <v>111940</v>
      </c>
      <c r="D75" s="47">
        <v>27221</v>
      </c>
      <c r="E75" s="47">
        <v>10001</v>
      </c>
      <c r="F75" s="47">
        <v>8938</v>
      </c>
      <c r="G75" s="47">
        <v>8282</v>
      </c>
      <c r="H75" s="47">
        <v>75807</v>
      </c>
      <c r="I75" s="47">
        <v>7949</v>
      </c>
      <c r="J75" s="47">
        <v>9072</v>
      </c>
      <c r="K75" s="47">
        <v>10795</v>
      </c>
      <c r="L75" s="48">
        <v>9246</v>
      </c>
      <c r="M75" s="48">
        <v>8422</v>
      </c>
      <c r="N75" s="48">
        <v>8224</v>
      </c>
      <c r="O75" s="48">
        <v>7361</v>
      </c>
      <c r="P75" s="48">
        <v>5782</v>
      </c>
      <c r="Q75" s="48">
        <v>4674</v>
      </c>
      <c r="R75" s="48">
        <v>4284</v>
      </c>
      <c r="S75" s="48">
        <v>8865</v>
      </c>
      <c r="T75" s="48">
        <v>3449</v>
      </c>
      <c r="U75" s="48">
        <v>2576</v>
      </c>
      <c r="V75" s="48">
        <v>1641</v>
      </c>
      <c r="W75" s="48">
        <v>809</v>
      </c>
      <c r="X75" s="48">
        <v>391</v>
      </c>
      <c r="Y75" s="53">
        <v>24.3</v>
      </c>
      <c r="Z75" s="53">
        <v>67.7</v>
      </c>
      <c r="AA75" s="53">
        <v>7.9</v>
      </c>
      <c r="AB75" s="53">
        <v>35.9</v>
      </c>
      <c r="AC75" s="53">
        <v>11.7</v>
      </c>
      <c r="AD75" s="53">
        <v>47.6</v>
      </c>
      <c r="AE75" s="53">
        <v>32.6</v>
      </c>
    </row>
    <row r="76" spans="1:31" ht="15">
      <c r="A76" s="93">
        <v>55</v>
      </c>
      <c r="B76" s="45">
        <v>1980</v>
      </c>
      <c r="C76" s="50">
        <v>117060</v>
      </c>
      <c r="D76" s="47">
        <v>27507</v>
      </c>
      <c r="E76" s="47">
        <v>8515</v>
      </c>
      <c r="F76" s="47">
        <v>10032</v>
      </c>
      <c r="G76" s="47">
        <v>8960</v>
      </c>
      <c r="H76" s="47">
        <v>78835</v>
      </c>
      <c r="I76" s="47">
        <v>8272</v>
      </c>
      <c r="J76" s="47">
        <v>7841</v>
      </c>
      <c r="K76" s="47">
        <v>9041</v>
      </c>
      <c r="L76" s="48">
        <v>10772</v>
      </c>
      <c r="M76" s="48">
        <v>9202</v>
      </c>
      <c r="N76" s="48">
        <v>8338</v>
      </c>
      <c r="O76" s="48">
        <v>8090</v>
      </c>
      <c r="P76" s="48">
        <v>7200</v>
      </c>
      <c r="Q76" s="48">
        <v>5614</v>
      </c>
      <c r="R76" s="48">
        <v>4465</v>
      </c>
      <c r="S76" s="48">
        <v>10647</v>
      </c>
      <c r="T76" s="48">
        <v>3965</v>
      </c>
      <c r="U76" s="48">
        <v>3023</v>
      </c>
      <c r="V76" s="48">
        <v>2037</v>
      </c>
      <c r="W76" s="48">
        <v>1094</v>
      </c>
      <c r="X76" s="48">
        <v>529</v>
      </c>
      <c r="Y76" s="53">
        <v>23.5</v>
      </c>
      <c r="Z76" s="53">
        <v>67.400000000000006</v>
      </c>
      <c r="AA76" s="53">
        <v>9.1</v>
      </c>
      <c r="AB76" s="53">
        <v>34.9</v>
      </c>
      <c r="AC76" s="53">
        <v>13.5</v>
      </c>
      <c r="AD76" s="53">
        <v>48.4</v>
      </c>
      <c r="AE76" s="53">
        <v>38.700000000000003</v>
      </c>
    </row>
    <row r="77" spans="1:31" ht="15">
      <c r="A77" s="93">
        <v>60</v>
      </c>
      <c r="B77" s="45">
        <v>1985</v>
      </c>
      <c r="C77" s="50">
        <v>121049</v>
      </c>
      <c r="D77" s="47">
        <v>26033</v>
      </c>
      <c r="E77" s="47">
        <v>7459</v>
      </c>
      <c r="F77" s="47">
        <v>8532</v>
      </c>
      <c r="G77" s="47">
        <v>10042</v>
      </c>
      <c r="H77" s="47">
        <v>82506</v>
      </c>
      <c r="I77" s="47">
        <v>8980</v>
      </c>
      <c r="J77" s="47">
        <v>8201</v>
      </c>
      <c r="K77" s="47">
        <v>7823</v>
      </c>
      <c r="L77" s="48">
        <v>9054</v>
      </c>
      <c r="M77" s="48">
        <v>10738</v>
      </c>
      <c r="N77" s="48">
        <v>9135</v>
      </c>
      <c r="O77" s="48">
        <v>8237</v>
      </c>
      <c r="P77" s="48">
        <v>7933</v>
      </c>
      <c r="Q77" s="48">
        <v>7000</v>
      </c>
      <c r="R77" s="48">
        <v>5406</v>
      </c>
      <c r="S77" s="48">
        <v>12468</v>
      </c>
      <c r="T77" s="48">
        <v>4193</v>
      </c>
      <c r="U77" s="48">
        <v>3563</v>
      </c>
      <c r="V77" s="48">
        <v>2493</v>
      </c>
      <c r="W77" s="48">
        <v>1433</v>
      </c>
      <c r="X77" s="48">
        <v>785</v>
      </c>
      <c r="Y77" s="53">
        <v>21.5</v>
      </c>
      <c r="Z77" s="53">
        <v>68.2</v>
      </c>
      <c r="AA77" s="53">
        <v>10.3</v>
      </c>
      <c r="AB77" s="53">
        <v>31.6</v>
      </c>
      <c r="AC77" s="53">
        <v>15.1</v>
      </c>
      <c r="AD77" s="53">
        <v>46.7</v>
      </c>
      <c r="AE77" s="53">
        <v>47.9</v>
      </c>
    </row>
    <row r="78" spans="1:31" ht="15">
      <c r="A78" s="93" t="s">
        <v>279</v>
      </c>
      <c r="B78" s="45">
        <v>1990</v>
      </c>
      <c r="C78" s="50">
        <v>123611</v>
      </c>
      <c r="D78" s="47">
        <v>22486</v>
      </c>
      <c r="E78" s="47">
        <v>6493</v>
      </c>
      <c r="F78" s="47">
        <v>7467</v>
      </c>
      <c r="G78" s="47">
        <v>8527</v>
      </c>
      <c r="H78" s="47">
        <v>85904</v>
      </c>
      <c r="I78" s="47">
        <v>10007</v>
      </c>
      <c r="J78" s="47">
        <v>8800</v>
      </c>
      <c r="K78" s="47">
        <v>8071</v>
      </c>
      <c r="L78" s="48">
        <v>7788</v>
      </c>
      <c r="M78" s="48">
        <v>9004</v>
      </c>
      <c r="N78" s="48">
        <v>10658</v>
      </c>
      <c r="O78" s="48">
        <v>9018</v>
      </c>
      <c r="P78" s="48">
        <v>8088</v>
      </c>
      <c r="Q78" s="48">
        <v>7725</v>
      </c>
      <c r="R78" s="48">
        <v>6745</v>
      </c>
      <c r="S78" s="48">
        <v>14895</v>
      </c>
      <c r="T78" s="48">
        <v>5104</v>
      </c>
      <c r="U78" s="48">
        <v>3818</v>
      </c>
      <c r="V78" s="48">
        <v>3018</v>
      </c>
      <c r="W78" s="48">
        <v>1833</v>
      </c>
      <c r="X78" s="48">
        <v>1122</v>
      </c>
      <c r="Y78" s="53">
        <v>18.2</v>
      </c>
      <c r="Z78" s="53">
        <v>69.7</v>
      </c>
      <c r="AA78" s="53">
        <v>12.1</v>
      </c>
      <c r="AB78" s="53">
        <v>26.2</v>
      </c>
      <c r="AC78" s="53">
        <v>17.3</v>
      </c>
      <c r="AD78" s="53">
        <v>43.5</v>
      </c>
      <c r="AE78" s="53">
        <v>66.2</v>
      </c>
    </row>
    <row r="79" spans="1:31" ht="15">
      <c r="A79" s="93">
        <v>7</v>
      </c>
      <c r="B79" s="45">
        <v>1995</v>
      </c>
      <c r="C79" s="50">
        <v>125570</v>
      </c>
      <c r="D79" s="47">
        <v>20014</v>
      </c>
      <c r="E79" s="47">
        <v>5995</v>
      </c>
      <c r="F79" s="47">
        <v>6541</v>
      </c>
      <c r="G79" s="47">
        <v>7478</v>
      </c>
      <c r="H79" s="47">
        <v>87165</v>
      </c>
      <c r="I79" s="47">
        <v>8558</v>
      </c>
      <c r="J79" s="47">
        <v>9895</v>
      </c>
      <c r="K79" s="47">
        <v>8788</v>
      </c>
      <c r="L79" s="48">
        <v>8126</v>
      </c>
      <c r="M79" s="48">
        <v>7822</v>
      </c>
      <c r="N79" s="48">
        <v>9006</v>
      </c>
      <c r="O79" s="48">
        <v>10618</v>
      </c>
      <c r="P79" s="48">
        <v>8922</v>
      </c>
      <c r="Q79" s="48">
        <v>7953</v>
      </c>
      <c r="R79" s="48">
        <v>7475</v>
      </c>
      <c r="S79" s="48">
        <v>18261</v>
      </c>
      <c r="T79" s="48">
        <v>6396</v>
      </c>
      <c r="U79" s="48">
        <v>4695</v>
      </c>
      <c r="V79" s="48">
        <v>3289</v>
      </c>
      <c r="W79" s="48">
        <v>2301</v>
      </c>
      <c r="X79" s="48">
        <v>1580</v>
      </c>
      <c r="Y79" s="53">
        <v>16</v>
      </c>
      <c r="Z79" s="53">
        <v>69.5</v>
      </c>
      <c r="AA79" s="53">
        <v>14.6</v>
      </c>
      <c r="AB79" s="53">
        <v>23</v>
      </c>
      <c r="AC79" s="53">
        <v>20.9</v>
      </c>
      <c r="AD79" s="53">
        <v>43.9</v>
      </c>
      <c r="AE79" s="53">
        <v>91.2</v>
      </c>
    </row>
    <row r="80" spans="1:31" ht="15">
      <c r="A80" s="93">
        <v>12</v>
      </c>
      <c r="B80" s="51">
        <v>2000</v>
      </c>
      <c r="C80" s="52">
        <v>126926</v>
      </c>
      <c r="D80" s="61">
        <v>18472</v>
      </c>
      <c r="E80" s="61">
        <v>5904</v>
      </c>
      <c r="F80" s="61">
        <v>6022</v>
      </c>
      <c r="G80" s="61">
        <v>6547</v>
      </c>
      <c r="H80" s="61">
        <v>86220</v>
      </c>
      <c r="I80" s="61">
        <v>7488</v>
      </c>
      <c r="J80" s="61">
        <v>8421</v>
      </c>
      <c r="K80" s="61">
        <v>9790</v>
      </c>
      <c r="L80" s="62">
        <v>8777</v>
      </c>
      <c r="M80" s="62">
        <v>8115</v>
      </c>
      <c r="N80" s="62">
        <v>7800</v>
      </c>
      <c r="O80" s="62">
        <v>8916</v>
      </c>
      <c r="P80" s="62">
        <v>10442</v>
      </c>
      <c r="Q80" s="62">
        <v>8734</v>
      </c>
      <c r="R80" s="62">
        <v>7736</v>
      </c>
      <c r="S80" s="62">
        <v>22005</v>
      </c>
      <c r="T80" s="62">
        <v>7106</v>
      </c>
      <c r="U80" s="62">
        <v>5901</v>
      </c>
      <c r="V80" s="62">
        <v>4151</v>
      </c>
      <c r="W80" s="62">
        <v>2615</v>
      </c>
      <c r="X80" s="62">
        <v>2233</v>
      </c>
      <c r="Y80" s="53">
        <v>14.6</v>
      </c>
      <c r="Z80" s="53">
        <v>68.099999999999994</v>
      </c>
      <c r="AA80" s="53">
        <v>17.399999999999999</v>
      </c>
      <c r="AB80" s="53">
        <v>21.4</v>
      </c>
      <c r="AC80" s="53">
        <v>25.5</v>
      </c>
      <c r="AD80" s="53">
        <v>46.9</v>
      </c>
      <c r="AE80" s="53">
        <v>119.1</v>
      </c>
    </row>
    <row r="81" spans="1:31" ht="15">
      <c r="A81" s="93">
        <v>17</v>
      </c>
      <c r="B81" s="56">
        <v>2005</v>
      </c>
      <c r="C81" s="50">
        <v>127768</v>
      </c>
      <c r="D81" s="61">
        <v>17521</v>
      </c>
      <c r="E81" s="61">
        <v>5578</v>
      </c>
      <c r="F81" s="61">
        <v>5928</v>
      </c>
      <c r="G81" s="61">
        <v>6015</v>
      </c>
      <c r="H81" s="61">
        <v>84092</v>
      </c>
      <c r="I81" s="61">
        <v>6568</v>
      </c>
      <c r="J81" s="61">
        <v>7351</v>
      </c>
      <c r="K81" s="61">
        <v>8280</v>
      </c>
      <c r="L81" s="61">
        <v>9755</v>
      </c>
      <c r="M81" s="61">
        <v>8736</v>
      </c>
      <c r="N81" s="61">
        <v>8081</v>
      </c>
      <c r="O81" s="61">
        <v>7726</v>
      </c>
      <c r="P81" s="61">
        <v>8796</v>
      </c>
      <c r="Q81" s="61">
        <v>10255</v>
      </c>
      <c r="R81" s="61">
        <v>8545</v>
      </c>
      <c r="S81" s="61">
        <v>25672</v>
      </c>
      <c r="T81" s="61">
        <v>7433</v>
      </c>
      <c r="U81" s="61">
        <v>6637</v>
      </c>
      <c r="V81" s="61">
        <v>5263</v>
      </c>
      <c r="W81" s="61">
        <v>3412</v>
      </c>
      <c r="X81" s="61">
        <v>2927</v>
      </c>
      <c r="Y81" s="53">
        <v>13.8</v>
      </c>
      <c r="Z81" s="53">
        <v>66.099999999999994</v>
      </c>
      <c r="AA81" s="53">
        <v>20.2</v>
      </c>
      <c r="AB81" s="53">
        <v>20.8</v>
      </c>
      <c r="AC81" s="53">
        <v>30.5</v>
      </c>
      <c r="AD81" s="53">
        <v>51.4</v>
      </c>
      <c r="AE81" s="53">
        <v>146.5</v>
      </c>
    </row>
    <row r="82" spans="1:31" ht="15">
      <c r="A82" s="93">
        <v>22</v>
      </c>
      <c r="B82" s="56">
        <v>2010</v>
      </c>
      <c r="C82" s="50">
        <v>128057</v>
      </c>
      <c r="D82" s="61">
        <v>16803</v>
      </c>
      <c r="E82" s="61">
        <v>5297</v>
      </c>
      <c r="F82" s="61">
        <v>5586</v>
      </c>
      <c r="G82" s="61">
        <v>5921</v>
      </c>
      <c r="H82" s="61">
        <v>81032</v>
      </c>
      <c r="I82" s="61">
        <v>6063</v>
      </c>
      <c r="J82" s="61">
        <v>6426</v>
      </c>
      <c r="K82" s="61">
        <v>7294</v>
      </c>
      <c r="L82" s="61">
        <v>8341</v>
      </c>
      <c r="M82" s="61">
        <v>9786</v>
      </c>
      <c r="N82" s="61">
        <v>8742</v>
      </c>
      <c r="O82" s="61">
        <v>8033</v>
      </c>
      <c r="P82" s="61">
        <v>7644</v>
      </c>
      <c r="Q82" s="61">
        <v>8664</v>
      </c>
      <c r="R82" s="61">
        <v>10037</v>
      </c>
      <c r="S82" s="61">
        <v>29246</v>
      </c>
      <c r="T82" s="61">
        <v>8210</v>
      </c>
      <c r="U82" s="61">
        <v>6963</v>
      </c>
      <c r="V82" s="61">
        <v>5941</v>
      </c>
      <c r="W82" s="61">
        <v>4336</v>
      </c>
      <c r="X82" s="61">
        <v>3795</v>
      </c>
      <c r="Y82" s="53">
        <v>13.2</v>
      </c>
      <c r="Z82" s="53">
        <v>63.8</v>
      </c>
      <c r="AA82" s="53">
        <v>23</v>
      </c>
      <c r="AB82" s="53">
        <v>20.7</v>
      </c>
      <c r="AC82" s="53">
        <v>36.1</v>
      </c>
      <c r="AD82" s="53">
        <v>56.8</v>
      </c>
      <c r="AE82" s="53">
        <v>174</v>
      </c>
    </row>
    <row r="83" spans="1:31" ht="15">
      <c r="A83" s="93">
        <v>23</v>
      </c>
      <c r="B83" s="49">
        <v>2011</v>
      </c>
      <c r="C83" s="61">
        <v>127799</v>
      </c>
      <c r="D83" s="61">
        <v>16705</v>
      </c>
      <c r="E83" s="61">
        <v>5303</v>
      </c>
      <c r="F83" s="61">
        <v>5490</v>
      </c>
      <c r="G83" s="61">
        <v>5912</v>
      </c>
      <c r="H83" s="61">
        <v>81342</v>
      </c>
      <c r="I83" s="61">
        <v>6075</v>
      </c>
      <c r="J83" s="61">
        <v>6370</v>
      </c>
      <c r="K83" s="61">
        <v>7219</v>
      </c>
      <c r="L83" s="61">
        <v>8093</v>
      </c>
      <c r="M83" s="61">
        <v>9712</v>
      </c>
      <c r="N83" s="61">
        <v>9315</v>
      </c>
      <c r="O83" s="61">
        <v>7966</v>
      </c>
      <c r="P83" s="61">
        <v>7639</v>
      </c>
      <c r="Q83" s="61">
        <v>8320</v>
      </c>
      <c r="R83" s="61">
        <v>10632</v>
      </c>
      <c r="S83" s="61">
        <v>29752</v>
      </c>
      <c r="T83" s="61">
        <v>7861</v>
      </c>
      <c r="U83" s="61">
        <v>7184</v>
      </c>
      <c r="V83" s="61">
        <v>6143</v>
      </c>
      <c r="W83" s="61">
        <v>4494</v>
      </c>
      <c r="X83" s="61">
        <v>4071</v>
      </c>
      <c r="Y83" s="53">
        <v>13.1</v>
      </c>
      <c r="Z83" s="53">
        <v>63.6</v>
      </c>
      <c r="AA83" s="53">
        <v>23.3</v>
      </c>
      <c r="AB83" s="53">
        <v>20.5</v>
      </c>
      <c r="AC83" s="53">
        <v>36.6</v>
      </c>
      <c r="AD83" s="53">
        <v>57.1</v>
      </c>
      <c r="AE83" s="53">
        <v>178.1</v>
      </c>
    </row>
    <row r="84" spans="1:31" ht="15">
      <c r="A84" s="93">
        <v>24</v>
      </c>
      <c r="B84" s="49">
        <v>2012</v>
      </c>
      <c r="C84" s="61">
        <v>127515</v>
      </c>
      <c r="D84" s="61">
        <v>16547</v>
      </c>
      <c r="E84" s="61">
        <v>5273</v>
      </c>
      <c r="F84" s="61">
        <v>5407</v>
      </c>
      <c r="G84" s="61">
        <v>5868</v>
      </c>
      <c r="H84" s="61">
        <v>80175</v>
      </c>
      <c r="I84" s="61">
        <v>6050</v>
      </c>
      <c r="J84" s="61">
        <v>6272</v>
      </c>
      <c r="K84" s="61">
        <v>7048</v>
      </c>
      <c r="L84" s="61">
        <v>7833</v>
      </c>
      <c r="M84" s="61">
        <v>9420</v>
      </c>
      <c r="N84" s="61">
        <v>9469</v>
      </c>
      <c r="O84" s="61">
        <v>8205</v>
      </c>
      <c r="P84" s="61">
        <v>7678</v>
      </c>
      <c r="Q84" s="61">
        <v>7954</v>
      </c>
      <c r="R84" s="61">
        <v>10246</v>
      </c>
      <c r="S84" s="61">
        <v>30793</v>
      </c>
      <c r="T84" s="61">
        <v>8204</v>
      </c>
      <c r="U84" s="61">
        <v>7396</v>
      </c>
      <c r="V84" s="61">
        <v>6253</v>
      </c>
      <c r="W84" s="61">
        <v>4631</v>
      </c>
      <c r="X84" s="61">
        <v>4308</v>
      </c>
      <c r="Y84" s="53">
        <v>13</v>
      </c>
      <c r="Z84" s="53">
        <v>62.9</v>
      </c>
      <c r="AA84" s="53">
        <v>24.1</v>
      </c>
      <c r="AB84" s="53">
        <v>20.6</v>
      </c>
      <c r="AC84" s="53">
        <v>38.4</v>
      </c>
      <c r="AD84" s="53">
        <v>59</v>
      </c>
      <c r="AE84" s="53">
        <v>186.1</v>
      </c>
    </row>
    <row r="85" spans="1:31" ht="15.75" thickBot="1">
      <c r="A85" s="94">
        <v>25</v>
      </c>
      <c r="B85" s="63">
        <v>2013</v>
      </c>
      <c r="C85" s="59">
        <v>127298</v>
      </c>
      <c r="D85" s="59">
        <v>16390</v>
      </c>
      <c r="E85" s="59">
        <v>5239</v>
      </c>
      <c r="F85" s="59">
        <v>5361</v>
      </c>
      <c r="G85" s="59">
        <v>5790</v>
      </c>
      <c r="H85" s="59">
        <v>79010</v>
      </c>
      <c r="I85" s="59">
        <v>6047</v>
      </c>
      <c r="J85" s="59">
        <v>6205</v>
      </c>
      <c r="K85" s="59">
        <v>6869</v>
      </c>
      <c r="L85" s="59">
        <v>7623</v>
      </c>
      <c r="M85" s="59">
        <v>9060</v>
      </c>
      <c r="N85" s="59">
        <v>9667</v>
      </c>
      <c r="O85" s="59">
        <v>8406</v>
      </c>
      <c r="P85" s="59">
        <v>7734</v>
      </c>
      <c r="Q85" s="59">
        <v>7731</v>
      </c>
      <c r="R85" s="59">
        <v>9666</v>
      </c>
      <c r="S85" s="59">
        <v>31898</v>
      </c>
      <c r="T85" s="59">
        <v>8699</v>
      </c>
      <c r="U85" s="59">
        <v>7596</v>
      </c>
      <c r="V85" s="59">
        <v>6302</v>
      </c>
      <c r="W85" s="59">
        <v>4762</v>
      </c>
      <c r="X85" s="59">
        <v>4539</v>
      </c>
      <c r="Y85" s="60">
        <v>12.9</v>
      </c>
      <c r="Z85" s="60">
        <v>62.1</v>
      </c>
      <c r="AA85" s="60">
        <v>25.1</v>
      </c>
      <c r="AB85" s="60">
        <v>20.7</v>
      </c>
      <c r="AC85" s="60">
        <v>40.4</v>
      </c>
      <c r="AD85" s="60">
        <v>61.1</v>
      </c>
      <c r="AE85" s="60">
        <v>194.6</v>
      </c>
    </row>
  </sheetData>
  <mergeCells count="2">
    <mergeCell ref="H6:H8"/>
    <mergeCell ref="L28:L30"/>
  </mergeCells>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C463"/>
  <sheetViews>
    <sheetView topLeftCell="A55" zoomScale="77" zoomScaleNormal="77" workbookViewId="0">
      <selection activeCell="D66" sqref="D66"/>
    </sheetView>
  </sheetViews>
  <sheetFormatPr defaultRowHeight="13.5"/>
  <cols>
    <col min="1" max="2" width="9" style="248"/>
    <col min="3" max="4" width="12.25" style="248" customWidth="1"/>
    <col min="5" max="5" width="12.25" style="250" customWidth="1"/>
    <col min="6" max="6" width="12.25" style="248" customWidth="1"/>
    <col min="7" max="7" width="20.125" style="248" customWidth="1"/>
    <col min="8" max="8" width="14.375" style="248" customWidth="1"/>
    <col min="9" max="9" width="13.125" style="248" bestFit="1" customWidth="1"/>
    <col min="10" max="10" width="12.625" style="249" customWidth="1"/>
    <col min="11" max="11" width="17.375" style="248" customWidth="1"/>
    <col min="12" max="12" width="9.25" style="248" bestFit="1" customWidth="1"/>
    <col min="13" max="22" width="9" style="248"/>
    <col min="23" max="23" width="20.375" style="248" bestFit="1" customWidth="1"/>
    <col min="24" max="24" width="9" style="248"/>
    <col min="25" max="25" width="11.625" style="248" bestFit="1" customWidth="1"/>
    <col min="26" max="26" width="14.625" style="248" customWidth="1"/>
    <col min="27" max="16384" width="9" style="248"/>
  </cols>
  <sheetData>
    <row r="1" spans="1:29" ht="69" thickTop="1" thickBot="1">
      <c r="A1" s="248" t="s">
        <v>384</v>
      </c>
      <c r="B1" s="248" t="s">
        <v>385</v>
      </c>
      <c r="C1" s="255" t="s">
        <v>386</v>
      </c>
      <c r="D1" s="255" t="s">
        <v>387</v>
      </c>
      <c r="E1" s="254" t="s">
        <v>537</v>
      </c>
      <c r="G1" s="256" t="s">
        <v>536</v>
      </c>
      <c r="H1" s="257" t="s">
        <v>538</v>
      </c>
      <c r="J1" s="249" t="s">
        <v>535</v>
      </c>
      <c r="K1" s="248" t="s">
        <v>534</v>
      </c>
      <c r="Z1" s="248" t="s">
        <v>388</v>
      </c>
      <c r="AB1" s="248" t="s">
        <v>389</v>
      </c>
      <c r="AC1" s="248" t="s">
        <v>390</v>
      </c>
    </row>
    <row r="2" spans="1:29">
      <c r="A2" s="248">
        <v>1951</v>
      </c>
      <c r="B2" s="253">
        <v>84541</v>
      </c>
      <c r="C2" s="251">
        <f t="shared" ref="C2:C33" si="0">INDEX(Z:Z,(ROW(Z8)-7)*6+2)</f>
        <v>36824133</v>
      </c>
      <c r="D2" s="248">
        <f t="shared" ref="D2:D33" si="1">+C2*1000*1000/365/24/1000/10000</f>
        <v>420.36681506849311</v>
      </c>
      <c r="E2" s="250">
        <f t="shared" ref="E2:E33" si="2">D2*10000*1000/96.91666/100000000</f>
        <v>0.43374050970028594</v>
      </c>
      <c r="F2" s="251"/>
      <c r="G2" s="258">
        <f t="shared" ref="G2:G33" si="3">INDEX(Z:Z,(ROW(Z3)-2)*6-3)</f>
        <v>6063880</v>
      </c>
      <c r="H2" s="259">
        <f t="shared" ref="H2:H33" si="4">+C2-G2</f>
        <v>30760253</v>
      </c>
      <c r="J2" s="249">
        <f t="shared" ref="J2:J33" si="5">+(B2-MIN($B$2:$B$63))/(MAX($B$2:$B$63)-MIN($B$2:$B$63))</f>
        <v>0</v>
      </c>
      <c r="K2" s="249">
        <f t="shared" ref="K2:K33" si="6">+(C2-MIN($C$2:$C$61))/(MAX($C$2:$C$61)-MIN($C$2:$C$61))</f>
        <v>0</v>
      </c>
      <c r="N2" s="105" t="s">
        <v>391</v>
      </c>
      <c r="O2" s="106" t="s">
        <v>392</v>
      </c>
      <c r="P2" s="107" t="s">
        <v>393</v>
      </c>
      <c r="Q2" s="107" t="s">
        <v>394</v>
      </c>
      <c r="R2" s="107" t="s">
        <v>395</v>
      </c>
      <c r="S2" s="107" t="s">
        <v>396</v>
      </c>
      <c r="T2" s="107" t="s">
        <v>397</v>
      </c>
      <c r="U2" s="107" t="s">
        <v>398</v>
      </c>
      <c r="V2" s="107" t="s">
        <v>98</v>
      </c>
      <c r="W2" s="107" t="s">
        <v>399</v>
      </c>
      <c r="X2" s="107" t="s">
        <v>400</v>
      </c>
      <c r="Y2" s="107" t="s">
        <v>401</v>
      </c>
      <c r="Z2" s="108" t="s">
        <v>402</v>
      </c>
    </row>
    <row r="3" spans="1:29" ht="24">
      <c r="A3" s="248">
        <v>1952</v>
      </c>
      <c r="B3" s="253">
        <v>85808</v>
      </c>
      <c r="C3" s="251">
        <f t="shared" si="0"/>
        <v>40181944</v>
      </c>
      <c r="D3" s="248">
        <f t="shared" si="1"/>
        <v>458.6979908675799</v>
      </c>
      <c r="E3" s="250">
        <f t="shared" si="2"/>
        <v>0.47329116672776378</v>
      </c>
      <c r="F3" s="251"/>
      <c r="G3" s="258">
        <f t="shared" si="3"/>
        <v>6418974</v>
      </c>
      <c r="H3" s="259">
        <f t="shared" si="4"/>
        <v>33762970</v>
      </c>
      <c r="J3" s="249">
        <f t="shared" si="5"/>
        <v>2.909767356406311E-2</v>
      </c>
      <c r="K3" s="249">
        <f t="shared" si="6"/>
        <v>3.2265917784131699E-3</v>
      </c>
      <c r="N3" s="109"/>
      <c r="O3" s="110" t="s">
        <v>403</v>
      </c>
      <c r="P3" s="111">
        <v>263541</v>
      </c>
      <c r="Q3" s="111">
        <v>615737</v>
      </c>
      <c r="R3" s="111">
        <v>1785842</v>
      </c>
      <c r="S3" s="111">
        <v>740651</v>
      </c>
      <c r="T3" s="111">
        <v>199116</v>
      </c>
      <c r="U3" s="111">
        <v>1144602</v>
      </c>
      <c r="V3" s="111">
        <v>435359</v>
      </c>
      <c r="W3" s="111">
        <v>229784</v>
      </c>
      <c r="X3" s="111">
        <v>649248</v>
      </c>
      <c r="Y3" s="111" t="s">
        <v>404</v>
      </c>
      <c r="Z3" s="112">
        <v>6063880</v>
      </c>
    </row>
    <row r="4" spans="1:29" ht="22.5">
      <c r="A4" s="248">
        <v>1953</v>
      </c>
      <c r="B4" s="253">
        <v>86981</v>
      </c>
      <c r="C4" s="251">
        <f t="shared" si="0"/>
        <v>45216280</v>
      </c>
      <c r="D4" s="248">
        <f t="shared" si="1"/>
        <v>516.16757990867586</v>
      </c>
      <c r="E4" s="250">
        <f t="shared" si="2"/>
        <v>0.53258911306753232</v>
      </c>
      <c r="F4" s="251"/>
      <c r="G4" s="258">
        <f t="shared" si="3"/>
        <v>6915933</v>
      </c>
      <c r="H4" s="259">
        <f t="shared" si="4"/>
        <v>38300347</v>
      </c>
      <c r="J4" s="249">
        <f t="shared" si="5"/>
        <v>5.6036561559837404E-2</v>
      </c>
      <c r="K4" s="249">
        <f t="shared" si="6"/>
        <v>8.0641919731142542E-3</v>
      </c>
      <c r="N4" s="113"/>
      <c r="O4" s="114" t="s">
        <v>405</v>
      </c>
      <c r="P4" s="115">
        <v>1011742</v>
      </c>
      <c r="Q4" s="115">
        <v>2711217</v>
      </c>
      <c r="R4" s="115">
        <v>5475649</v>
      </c>
      <c r="S4" s="115">
        <v>2887672</v>
      </c>
      <c r="T4" s="115">
        <v>1859573</v>
      </c>
      <c r="U4" s="115">
        <v>4363649</v>
      </c>
      <c r="V4" s="115">
        <v>1365843</v>
      </c>
      <c r="W4" s="115">
        <v>957073</v>
      </c>
      <c r="X4" s="115">
        <v>3445123</v>
      </c>
      <c r="Y4" s="115" t="s">
        <v>404</v>
      </c>
      <c r="Z4" s="116">
        <v>24077541</v>
      </c>
    </row>
    <row r="5" spans="1:29" ht="24">
      <c r="A5" s="248">
        <v>1954</v>
      </c>
      <c r="B5" s="253">
        <v>88239</v>
      </c>
      <c r="C5" s="251">
        <f t="shared" si="0"/>
        <v>48003803</v>
      </c>
      <c r="D5" s="248">
        <f t="shared" si="1"/>
        <v>547.98861872146119</v>
      </c>
      <c r="E5" s="250">
        <f t="shared" si="2"/>
        <v>0.56542251736849081</v>
      </c>
      <c r="F5" s="251"/>
      <c r="G5" s="258">
        <f t="shared" si="3"/>
        <v>7369326</v>
      </c>
      <c r="H5" s="259">
        <f t="shared" si="4"/>
        <v>40634477</v>
      </c>
      <c r="J5" s="249">
        <f t="shared" si="5"/>
        <v>8.492754288863881E-2</v>
      </c>
      <c r="K5" s="249">
        <f t="shared" si="6"/>
        <v>1.07427819217259E-2</v>
      </c>
      <c r="N5" s="117" t="s">
        <v>406</v>
      </c>
      <c r="O5" s="114" t="s">
        <v>407</v>
      </c>
      <c r="P5" s="115">
        <v>1275283</v>
      </c>
      <c r="Q5" s="115">
        <v>3326954</v>
      </c>
      <c r="R5" s="115">
        <v>7261491</v>
      </c>
      <c r="S5" s="115">
        <v>3628323</v>
      </c>
      <c r="T5" s="115">
        <v>2058689</v>
      </c>
      <c r="U5" s="115">
        <v>5508251</v>
      </c>
      <c r="V5" s="115">
        <v>1801202</v>
      </c>
      <c r="W5" s="115">
        <v>1186857</v>
      </c>
      <c r="X5" s="115">
        <v>4094371</v>
      </c>
      <c r="Y5" s="115" t="s">
        <v>404</v>
      </c>
      <c r="Z5" s="116">
        <v>30141421</v>
      </c>
    </row>
    <row r="6" spans="1:29" ht="22.5">
      <c r="A6" s="248">
        <v>1955</v>
      </c>
      <c r="B6" s="253">
        <v>90077</v>
      </c>
      <c r="C6" s="251">
        <f t="shared" si="0"/>
        <v>53143876</v>
      </c>
      <c r="D6" s="248">
        <f t="shared" si="1"/>
        <v>606.6652511415524</v>
      </c>
      <c r="E6" s="250">
        <f t="shared" si="2"/>
        <v>0.62596590838102806</v>
      </c>
      <c r="F6" s="251"/>
      <c r="G6" s="258">
        <f t="shared" si="3"/>
        <v>7758566</v>
      </c>
      <c r="H6" s="259">
        <f t="shared" si="4"/>
        <v>45385310</v>
      </c>
      <c r="J6" s="249">
        <f t="shared" si="5"/>
        <v>0.1271386904898606</v>
      </c>
      <c r="K6" s="249">
        <f t="shared" si="6"/>
        <v>1.5681987041443333E-2</v>
      </c>
      <c r="N6" s="118" t="s">
        <v>408</v>
      </c>
      <c r="O6" s="114" t="s">
        <v>409</v>
      </c>
      <c r="P6" s="115" t="s">
        <v>404</v>
      </c>
      <c r="Q6" s="115" t="s">
        <v>404</v>
      </c>
      <c r="R6" s="115" t="s">
        <v>404</v>
      </c>
      <c r="S6" s="115" t="s">
        <v>404</v>
      </c>
      <c r="T6" s="115">
        <v>160943</v>
      </c>
      <c r="U6" s="115" t="s">
        <v>404</v>
      </c>
      <c r="V6" s="115" t="s">
        <v>404</v>
      </c>
      <c r="W6" s="115">
        <v>453526</v>
      </c>
      <c r="X6" s="115" t="s">
        <v>404</v>
      </c>
      <c r="Y6" s="115" t="s">
        <v>404</v>
      </c>
      <c r="Z6" s="116">
        <v>614469</v>
      </c>
    </row>
    <row r="7" spans="1:29">
      <c r="A7" s="248">
        <v>1956</v>
      </c>
      <c r="B7" s="253">
        <v>90172</v>
      </c>
      <c r="C7" s="251">
        <f t="shared" si="0"/>
        <v>60967329</v>
      </c>
      <c r="D7" s="248">
        <f t="shared" si="1"/>
        <v>695.97407534246565</v>
      </c>
      <c r="E7" s="250">
        <f t="shared" si="2"/>
        <v>0.71811603427363857</v>
      </c>
      <c r="F7" s="251"/>
      <c r="G7" s="258">
        <f t="shared" si="3"/>
        <v>8340535</v>
      </c>
      <c r="H7" s="259">
        <f t="shared" si="4"/>
        <v>52626794</v>
      </c>
      <c r="J7" s="249">
        <f t="shared" si="5"/>
        <v>0.12932044186206737</v>
      </c>
      <c r="K7" s="249">
        <f t="shared" si="6"/>
        <v>2.3199708893150251E-2</v>
      </c>
      <c r="N7" s="113"/>
      <c r="O7" s="114" t="s">
        <v>410</v>
      </c>
      <c r="P7" s="115">
        <v>639501</v>
      </c>
      <c r="Q7" s="115">
        <v>863551</v>
      </c>
      <c r="R7" s="115">
        <v>1226969</v>
      </c>
      <c r="S7" s="115">
        <v>1122968</v>
      </c>
      <c r="T7" s="115">
        <v>74000</v>
      </c>
      <c r="U7" s="115">
        <v>295177</v>
      </c>
      <c r="V7" s="115">
        <v>497889</v>
      </c>
      <c r="W7" s="115">
        <v>44010</v>
      </c>
      <c r="X7" s="115">
        <v>1651920</v>
      </c>
      <c r="Y7" s="115" t="s">
        <v>404</v>
      </c>
      <c r="Z7" s="116">
        <v>6415985</v>
      </c>
    </row>
    <row r="8" spans="1:29">
      <c r="A8" s="248">
        <v>1957</v>
      </c>
      <c r="B8" s="253">
        <v>90928</v>
      </c>
      <c r="C8" s="251">
        <f t="shared" si="0"/>
        <v>68005463</v>
      </c>
      <c r="D8" s="248">
        <f t="shared" si="1"/>
        <v>776.31807077625569</v>
      </c>
      <c r="E8" s="250">
        <f t="shared" si="2"/>
        <v>0.80101612124918031</v>
      </c>
      <c r="F8" s="251"/>
      <c r="G8" s="258">
        <f t="shared" si="3"/>
        <v>9132189</v>
      </c>
      <c r="H8" s="259">
        <f t="shared" si="4"/>
        <v>58873274</v>
      </c>
      <c r="J8" s="249">
        <f t="shared" si="5"/>
        <v>0.14668258962404979</v>
      </c>
      <c r="K8" s="249">
        <f t="shared" si="6"/>
        <v>2.9962801068311447E-2</v>
      </c>
      <c r="N8" s="119"/>
      <c r="O8" s="120" t="s">
        <v>292</v>
      </c>
      <c r="P8" s="121">
        <v>1914784</v>
      </c>
      <c r="Q8" s="121">
        <v>4190505</v>
      </c>
      <c r="R8" s="121">
        <v>8488460</v>
      </c>
      <c r="S8" s="121">
        <v>4751291</v>
      </c>
      <c r="T8" s="121">
        <v>2293632</v>
      </c>
      <c r="U8" s="121">
        <v>5803428</v>
      </c>
      <c r="V8" s="121">
        <v>2299091</v>
      </c>
      <c r="W8" s="121">
        <v>1336651</v>
      </c>
      <c r="X8" s="121">
        <v>5746291</v>
      </c>
      <c r="Y8" s="121" t="s">
        <v>404</v>
      </c>
      <c r="Z8" s="122">
        <v>36824133</v>
      </c>
      <c r="AB8" s="248">
        <f>+Z8*1000*1000/365/24/1000/10000</f>
        <v>420.36681506849311</v>
      </c>
    </row>
    <row r="9" spans="1:29" ht="24">
      <c r="A9" s="248">
        <v>1958</v>
      </c>
      <c r="B9" s="253">
        <v>91767</v>
      </c>
      <c r="C9" s="251">
        <f t="shared" si="0"/>
        <v>72067789</v>
      </c>
      <c r="D9" s="248">
        <f t="shared" si="1"/>
        <v>822.69165525114158</v>
      </c>
      <c r="E9" s="250">
        <f t="shared" si="2"/>
        <v>0.84886505091192943</v>
      </c>
      <c r="F9" s="251"/>
      <c r="G9" s="258">
        <f t="shared" si="3"/>
        <v>10053835</v>
      </c>
      <c r="H9" s="259">
        <f t="shared" si="4"/>
        <v>62013954</v>
      </c>
      <c r="J9" s="249">
        <f t="shared" si="5"/>
        <v>0.16595089911122338</v>
      </c>
      <c r="K9" s="249">
        <f t="shared" si="6"/>
        <v>3.3866376246555266E-2</v>
      </c>
      <c r="N9" s="109"/>
      <c r="O9" s="110" t="s">
        <v>403</v>
      </c>
      <c r="P9" s="111">
        <v>277166</v>
      </c>
      <c r="Q9" s="111">
        <v>627127</v>
      </c>
      <c r="R9" s="111">
        <v>1968078</v>
      </c>
      <c r="S9" s="111">
        <v>777107</v>
      </c>
      <c r="T9" s="111">
        <v>206045</v>
      </c>
      <c r="U9" s="111">
        <v>1226626</v>
      </c>
      <c r="V9" s="111">
        <v>448574</v>
      </c>
      <c r="W9" s="111">
        <v>226124</v>
      </c>
      <c r="X9" s="111">
        <v>662127</v>
      </c>
      <c r="Y9" s="111" t="s">
        <v>404</v>
      </c>
      <c r="Z9" s="112">
        <v>6418974</v>
      </c>
    </row>
    <row r="10" spans="1:29" ht="22.5">
      <c r="A10" s="248">
        <v>1959</v>
      </c>
      <c r="B10" s="253">
        <v>92641</v>
      </c>
      <c r="C10" s="251">
        <f t="shared" si="0"/>
        <v>84500548</v>
      </c>
      <c r="D10" s="248">
        <f t="shared" si="1"/>
        <v>964.61812785388122</v>
      </c>
      <c r="E10" s="250">
        <f t="shared" si="2"/>
        <v>0.99530682119449987</v>
      </c>
      <c r="F10" s="251"/>
      <c r="G10" s="258">
        <f t="shared" si="3"/>
        <v>11357843</v>
      </c>
      <c r="H10" s="259">
        <f t="shared" si="4"/>
        <v>73142705</v>
      </c>
      <c r="J10" s="249">
        <f t="shared" si="5"/>
        <v>0.1860230117355258</v>
      </c>
      <c r="K10" s="249">
        <f t="shared" si="6"/>
        <v>4.5813277954957661E-2</v>
      </c>
      <c r="N10" s="113"/>
      <c r="O10" s="114" t="s">
        <v>405</v>
      </c>
      <c r="P10" s="115">
        <v>1107002</v>
      </c>
      <c r="Q10" s="115">
        <v>3074540</v>
      </c>
      <c r="R10" s="115">
        <v>5999793</v>
      </c>
      <c r="S10" s="115">
        <v>3300030</v>
      </c>
      <c r="T10" s="115">
        <v>2187670</v>
      </c>
      <c r="U10" s="115">
        <v>4835811</v>
      </c>
      <c r="V10" s="115">
        <v>1548309</v>
      </c>
      <c r="W10" s="115">
        <v>969852</v>
      </c>
      <c r="X10" s="115">
        <v>3706734</v>
      </c>
      <c r="Y10" s="115" t="s">
        <v>404</v>
      </c>
      <c r="Z10" s="116">
        <v>26729741</v>
      </c>
    </row>
    <row r="11" spans="1:29" ht="24">
      <c r="A11" s="248">
        <v>1960</v>
      </c>
      <c r="B11" s="253">
        <v>94302</v>
      </c>
      <c r="C11" s="251">
        <f t="shared" si="0"/>
        <v>99407921</v>
      </c>
      <c r="D11" s="248">
        <f t="shared" si="1"/>
        <v>1134.7936187214614</v>
      </c>
      <c r="E11" s="250">
        <f t="shared" si="2"/>
        <v>1.1708963337381431</v>
      </c>
      <c r="F11" s="251"/>
      <c r="G11" s="258">
        <f t="shared" si="3"/>
        <v>13378757</v>
      </c>
      <c r="H11" s="259">
        <f t="shared" si="4"/>
        <v>86029164</v>
      </c>
      <c r="J11" s="249">
        <f t="shared" si="5"/>
        <v>0.22416921204326756</v>
      </c>
      <c r="K11" s="249">
        <f t="shared" si="6"/>
        <v>6.0138088719928789E-2</v>
      </c>
      <c r="N11" s="123">
        <v>27</v>
      </c>
      <c r="O11" s="114" t="s">
        <v>407</v>
      </c>
      <c r="P11" s="115">
        <v>1384168</v>
      </c>
      <c r="Q11" s="115">
        <v>3701667</v>
      </c>
      <c r="R11" s="115">
        <v>7967871</v>
      </c>
      <c r="S11" s="115">
        <v>4077137</v>
      </c>
      <c r="T11" s="115">
        <v>2393715</v>
      </c>
      <c r="U11" s="115">
        <v>6062437</v>
      </c>
      <c r="V11" s="115">
        <v>1996883</v>
      </c>
      <c r="W11" s="115">
        <v>1195976</v>
      </c>
      <c r="X11" s="115">
        <v>4368861</v>
      </c>
      <c r="Y11" s="115" t="s">
        <v>404</v>
      </c>
      <c r="Z11" s="116">
        <v>33148715</v>
      </c>
    </row>
    <row r="12" spans="1:29" ht="22.5">
      <c r="A12" s="248">
        <v>1961</v>
      </c>
      <c r="B12" s="253">
        <v>94287</v>
      </c>
      <c r="C12" s="251">
        <f t="shared" si="0"/>
        <v>114543069</v>
      </c>
      <c r="D12" s="248">
        <f t="shared" si="1"/>
        <v>1307.5692808219178</v>
      </c>
      <c r="E12" s="250">
        <f t="shared" si="2"/>
        <v>1.3491687402577821</v>
      </c>
      <c r="F12" s="251"/>
      <c r="G12" s="258">
        <f t="shared" si="3"/>
        <v>15744295</v>
      </c>
      <c r="H12" s="259">
        <f t="shared" si="4"/>
        <v>98798774</v>
      </c>
      <c r="J12" s="249">
        <f t="shared" si="5"/>
        <v>0.22382472498449807</v>
      </c>
      <c r="K12" s="249">
        <f t="shared" si="6"/>
        <v>7.4681773311427987E-2</v>
      </c>
      <c r="N12" s="118" t="s">
        <v>411</v>
      </c>
      <c r="O12" s="114" t="s">
        <v>409</v>
      </c>
      <c r="P12" s="115" t="s">
        <v>404</v>
      </c>
      <c r="Q12" s="115" t="s">
        <v>404</v>
      </c>
      <c r="R12" s="115" t="s">
        <v>404</v>
      </c>
      <c r="S12" s="115" t="s">
        <v>404</v>
      </c>
      <c r="T12" s="115">
        <v>201321</v>
      </c>
      <c r="U12" s="115" t="s">
        <v>404</v>
      </c>
      <c r="V12" s="115" t="s">
        <v>404</v>
      </c>
      <c r="W12" s="115">
        <v>465494</v>
      </c>
      <c r="X12" s="115" t="s">
        <v>404</v>
      </c>
      <c r="Y12" s="115" t="s">
        <v>404</v>
      </c>
      <c r="Z12" s="116">
        <v>666815</v>
      </c>
    </row>
    <row r="13" spans="1:29">
      <c r="A13" s="248">
        <v>1962</v>
      </c>
      <c r="B13" s="253">
        <v>95181</v>
      </c>
      <c r="C13" s="251">
        <f t="shared" si="0"/>
        <v>121759343</v>
      </c>
      <c r="D13" s="248">
        <f t="shared" si="1"/>
        <v>1389.9468378995432</v>
      </c>
      <c r="E13" s="250">
        <f t="shared" si="2"/>
        <v>1.4341670853076687</v>
      </c>
      <c r="F13" s="251"/>
      <c r="G13" s="258">
        <f t="shared" si="3"/>
        <v>18791587</v>
      </c>
      <c r="H13" s="259">
        <f t="shared" si="4"/>
        <v>102967756</v>
      </c>
      <c r="J13" s="249">
        <f t="shared" si="5"/>
        <v>0.24435615368715982</v>
      </c>
      <c r="K13" s="249">
        <f t="shared" si="6"/>
        <v>8.1616043989312104E-2</v>
      </c>
      <c r="N13" s="113"/>
      <c r="O13" s="114" t="s">
        <v>410</v>
      </c>
      <c r="P13" s="115">
        <v>745089</v>
      </c>
      <c r="Q13" s="115">
        <v>909368</v>
      </c>
      <c r="R13" s="115">
        <v>1435858</v>
      </c>
      <c r="S13" s="115">
        <v>1060178</v>
      </c>
      <c r="T13" s="115">
        <v>124850</v>
      </c>
      <c r="U13" s="115">
        <v>267685</v>
      </c>
      <c r="V13" s="115">
        <v>535347</v>
      </c>
      <c r="W13" s="115">
        <v>43653</v>
      </c>
      <c r="X13" s="115">
        <v>1585120</v>
      </c>
      <c r="Y13" s="115" t="s">
        <v>404</v>
      </c>
      <c r="Z13" s="116">
        <v>6707148</v>
      </c>
    </row>
    <row r="14" spans="1:29">
      <c r="A14" s="248">
        <v>1963</v>
      </c>
      <c r="B14" s="253">
        <v>96156</v>
      </c>
      <c r="C14" s="251">
        <f t="shared" si="0"/>
        <v>139513375</v>
      </c>
      <c r="D14" s="248">
        <f t="shared" si="1"/>
        <v>1592.6184360730592</v>
      </c>
      <c r="E14" s="250">
        <f t="shared" si="2"/>
        <v>1.6432865475069607</v>
      </c>
      <c r="F14" s="251"/>
      <c r="G14" s="258">
        <f t="shared" si="3"/>
        <v>22016847</v>
      </c>
      <c r="H14" s="259">
        <f t="shared" si="4"/>
        <v>117496528</v>
      </c>
      <c r="J14" s="249">
        <f t="shared" si="5"/>
        <v>0.26674781250717683</v>
      </c>
      <c r="K14" s="249">
        <f t="shared" si="6"/>
        <v>9.8676269739029501E-2</v>
      </c>
      <c r="N14" s="119"/>
      <c r="O14" s="120" t="s">
        <v>292</v>
      </c>
      <c r="P14" s="121">
        <v>2129257</v>
      </c>
      <c r="Q14" s="121">
        <v>4611035</v>
      </c>
      <c r="R14" s="121">
        <v>9403729</v>
      </c>
      <c r="S14" s="121">
        <v>5137315</v>
      </c>
      <c r="T14" s="121">
        <v>2719886</v>
      </c>
      <c r="U14" s="121">
        <v>6330122</v>
      </c>
      <c r="V14" s="121">
        <v>2532230</v>
      </c>
      <c r="W14" s="121">
        <v>1364389</v>
      </c>
      <c r="X14" s="121">
        <v>5953981</v>
      </c>
      <c r="Y14" s="121" t="s">
        <v>404</v>
      </c>
      <c r="Z14" s="122">
        <v>40181944</v>
      </c>
      <c r="AB14" s="248">
        <f>+Z14*1000*1000/365/24/1000/10000</f>
        <v>458.6979908675799</v>
      </c>
    </row>
    <row r="15" spans="1:29" ht="24">
      <c r="A15" s="248">
        <v>1964</v>
      </c>
      <c r="B15" s="253">
        <v>97182</v>
      </c>
      <c r="C15" s="251">
        <f t="shared" si="0"/>
        <v>157208026</v>
      </c>
      <c r="D15" s="248">
        <f t="shared" si="1"/>
        <v>1794.6121689497718</v>
      </c>
      <c r="E15" s="250">
        <f t="shared" si="2"/>
        <v>1.8517065785694342</v>
      </c>
      <c r="F15" s="251"/>
      <c r="G15" s="258">
        <f t="shared" si="3"/>
        <v>25292088</v>
      </c>
      <c r="H15" s="259">
        <f t="shared" si="4"/>
        <v>131915938</v>
      </c>
      <c r="J15" s="249">
        <f t="shared" si="5"/>
        <v>0.29031072732701008</v>
      </c>
      <c r="K15" s="249">
        <f t="shared" si="6"/>
        <v>0.11567943502691806</v>
      </c>
      <c r="N15" s="109"/>
      <c r="O15" s="110" t="s">
        <v>403</v>
      </c>
      <c r="P15" s="111">
        <v>298234</v>
      </c>
      <c r="Q15" s="111">
        <v>698636</v>
      </c>
      <c r="R15" s="111">
        <v>2158246</v>
      </c>
      <c r="S15" s="111">
        <v>818419</v>
      </c>
      <c r="T15" s="111">
        <v>218805</v>
      </c>
      <c r="U15" s="111">
        <v>1320611</v>
      </c>
      <c r="V15" s="111">
        <v>464766</v>
      </c>
      <c r="W15" s="111">
        <v>236811</v>
      </c>
      <c r="X15" s="111">
        <v>701405</v>
      </c>
      <c r="Y15" s="111" t="s">
        <v>404</v>
      </c>
      <c r="Z15" s="112">
        <v>6915933</v>
      </c>
    </row>
    <row r="16" spans="1:29" ht="22.5">
      <c r="A16" s="248">
        <v>1965</v>
      </c>
      <c r="B16" s="253">
        <v>99209</v>
      </c>
      <c r="C16" s="251">
        <f t="shared" si="0"/>
        <v>168820856</v>
      </c>
      <c r="D16" s="248">
        <f t="shared" si="1"/>
        <v>1927.1787214611873</v>
      </c>
      <c r="E16" s="250">
        <f t="shared" si="2"/>
        <v>1.9884906490392751</v>
      </c>
      <c r="F16" s="251"/>
      <c r="G16" s="258">
        <f t="shared" si="3"/>
        <v>28323738</v>
      </c>
      <c r="H16" s="259">
        <f t="shared" si="4"/>
        <v>140497118</v>
      </c>
      <c r="J16" s="249">
        <f t="shared" si="5"/>
        <v>0.33686241186872745</v>
      </c>
      <c r="K16" s="249">
        <f t="shared" si="6"/>
        <v>0.12683844957601265</v>
      </c>
      <c r="N16" s="113"/>
      <c r="O16" s="114" t="s">
        <v>405</v>
      </c>
      <c r="P16" s="115">
        <v>1197578</v>
      </c>
      <c r="Q16" s="115">
        <v>3617375</v>
      </c>
      <c r="R16" s="115">
        <v>6821259</v>
      </c>
      <c r="S16" s="115">
        <v>3784113</v>
      </c>
      <c r="T16" s="115">
        <v>2387247</v>
      </c>
      <c r="U16" s="115">
        <v>5615073</v>
      </c>
      <c r="V16" s="115">
        <v>1757065</v>
      </c>
      <c r="W16" s="115">
        <v>1102594</v>
      </c>
      <c r="X16" s="115">
        <v>4016482</v>
      </c>
      <c r="Y16" s="115" t="s">
        <v>404</v>
      </c>
      <c r="Z16" s="116">
        <v>30298786</v>
      </c>
    </row>
    <row r="17" spans="1:26" ht="24">
      <c r="A17" s="248">
        <v>1966</v>
      </c>
      <c r="B17" s="253">
        <v>99036</v>
      </c>
      <c r="C17" s="251">
        <f t="shared" si="0"/>
        <v>190296099</v>
      </c>
      <c r="D17" s="248">
        <f t="shared" si="1"/>
        <v>2172.3298972602738</v>
      </c>
      <c r="E17" s="250">
        <f t="shared" si="2"/>
        <v>2.2414411487769743</v>
      </c>
      <c r="F17" s="251"/>
      <c r="G17" s="258">
        <f t="shared" si="3"/>
        <v>31701404</v>
      </c>
      <c r="H17" s="259">
        <f t="shared" si="4"/>
        <v>158594695</v>
      </c>
      <c r="J17" s="249">
        <f t="shared" si="5"/>
        <v>0.33288932779091934</v>
      </c>
      <c r="K17" s="249">
        <f t="shared" si="6"/>
        <v>0.14747446586853924</v>
      </c>
      <c r="N17" s="123">
        <v>28</v>
      </c>
      <c r="O17" s="114" t="s">
        <v>407</v>
      </c>
      <c r="P17" s="115">
        <v>1495812</v>
      </c>
      <c r="Q17" s="115">
        <v>4316011</v>
      </c>
      <c r="R17" s="115">
        <v>8979505</v>
      </c>
      <c r="S17" s="115">
        <v>4602532</v>
      </c>
      <c r="T17" s="115">
        <v>2606052</v>
      </c>
      <c r="U17" s="115">
        <v>6935684</v>
      </c>
      <c r="V17" s="115">
        <v>2221831</v>
      </c>
      <c r="W17" s="115">
        <v>1339405</v>
      </c>
      <c r="X17" s="115">
        <v>4717887</v>
      </c>
      <c r="Y17" s="115" t="s">
        <v>404</v>
      </c>
      <c r="Z17" s="116">
        <v>37214719</v>
      </c>
    </row>
    <row r="18" spans="1:26" ht="22.5">
      <c r="A18" s="248">
        <v>1967</v>
      </c>
      <c r="B18" s="253">
        <v>100196</v>
      </c>
      <c r="C18" s="251">
        <f t="shared" si="0"/>
        <v>218091756</v>
      </c>
      <c r="D18" s="248">
        <f t="shared" si="1"/>
        <v>2489.6319178082194</v>
      </c>
      <c r="E18" s="250">
        <f t="shared" si="2"/>
        <v>2.5688379250876161</v>
      </c>
      <c r="F18" s="251"/>
      <c r="G18" s="258">
        <f t="shared" si="3"/>
        <v>35663674</v>
      </c>
      <c r="H18" s="259">
        <f t="shared" si="4"/>
        <v>182428082</v>
      </c>
      <c r="J18" s="249">
        <f t="shared" si="5"/>
        <v>0.35952966033576006</v>
      </c>
      <c r="K18" s="249">
        <f t="shared" si="6"/>
        <v>0.17418390197193886</v>
      </c>
      <c r="N18" s="118" t="s">
        <v>412</v>
      </c>
      <c r="O18" s="114" t="s">
        <v>409</v>
      </c>
      <c r="P18" s="115" t="s">
        <v>404</v>
      </c>
      <c r="Q18" s="115" t="s">
        <v>404</v>
      </c>
      <c r="R18" s="115" t="s">
        <v>404</v>
      </c>
      <c r="S18" s="115" t="s">
        <v>404</v>
      </c>
      <c r="T18" s="115">
        <v>181287</v>
      </c>
      <c r="U18" s="115" t="s">
        <v>404</v>
      </c>
      <c r="V18" s="115" t="s">
        <v>404</v>
      </c>
      <c r="W18" s="115">
        <v>528864</v>
      </c>
      <c r="X18" s="115" t="s">
        <v>404</v>
      </c>
      <c r="Y18" s="115" t="s">
        <v>404</v>
      </c>
      <c r="Z18" s="116">
        <v>710151</v>
      </c>
    </row>
    <row r="19" spans="1:26">
      <c r="A19" s="248">
        <v>1968</v>
      </c>
      <c r="B19" s="253">
        <v>101331</v>
      </c>
      <c r="C19" s="251">
        <f t="shared" si="0"/>
        <v>241859759</v>
      </c>
      <c r="D19" s="248">
        <f t="shared" si="1"/>
        <v>2760.9561529680363</v>
      </c>
      <c r="E19" s="250">
        <f t="shared" si="2"/>
        <v>2.8487941629107278</v>
      </c>
      <c r="F19" s="251"/>
      <c r="G19" s="258">
        <f t="shared" si="3"/>
        <v>39594590</v>
      </c>
      <c r="H19" s="259">
        <f t="shared" si="4"/>
        <v>202265169</v>
      </c>
      <c r="J19" s="249">
        <f t="shared" si="5"/>
        <v>0.38559584778265166</v>
      </c>
      <c r="K19" s="249">
        <f t="shared" si="6"/>
        <v>0.19702307995697124</v>
      </c>
      <c r="N19" s="113"/>
      <c r="O19" s="114" t="s">
        <v>410</v>
      </c>
      <c r="P19" s="115">
        <v>788415</v>
      </c>
      <c r="Q19" s="115">
        <v>1009726</v>
      </c>
      <c r="R19" s="115">
        <v>1640749</v>
      </c>
      <c r="S19" s="115">
        <v>1126002</v>
      </c>
      <c r="T19" s="115">
        <v>207072</v>
      </c>
      <c r="U19" s="115">
        <v>374135</v>
      </c>
      <c r="V19" s="115">
        <v>725228</v>
      </c>
      <c r="W19" s="115">
        <v>69608</v>
      </c>
      <c r="X19" s="115">
        <v>1694628</v>
      </c>
      <c r="Y19" s="115" t="s">
        <v>404</v>
      </c>
      <c r="Z19" s="116">
        <v>7635563</v>
      </c>
    </row>
    <row r="20" spans="1:26">
      <c r="A20" s="248">
        <v>1969</v>
      </c>
      <c r="B20" s="253">
        <v>102536</v>
      </c>
      <c r="C20" s="251">
        <f t="shared" si="0"/>
        <v>279844033</v>
      </c>
      <c r="D20" s="248">
        <f t="shared" si="1"/>
        <v>3194.566586757991</v>
      </c>
      <c r="E20" s="250">
        <f t="shared" si="2"/>
        <v>3.2961996283796733</v>
      </c>
      <c r="F20" s="251"/>
      <c r="G20" s="258">
        <f t="shared" si="3"/>
        <v>45349962</v>
      </c>
      <c r="H20" s="259">
        <f t="shared" si="4"/>
        <v>234494071</v>
      </c>
      <c r="J20" s="249">
        <f t="shared" si="5"/>
        <v>0.41326964150380086</v>
      </c>
      <c r="K20" s="249">
        <f t="shared" si="6"/>
        <v>0.23352297414321138</v>
      </c>
      <c r="N20" s="119"/>
      <c r="O20" s="120" t="s">
        <v>292</v>
      </c>
      <c r="P20" s="121">
        <v>2284227</v>
      </c>
      <c r="Q20" s="121">
        <v>5325737</v>
      </c>
      <c r="R20" s="121">
        <v>10620254</v>
      </c>
      <c r="S20" s="121">
        <v>5728534</v>
      </c>
      <c r="T20" s="121">
        <v>2994411</v>
      </c>
      <c r="U20" s="121">
        <v>7309819</v>
      </c>
      <c r="V20" s="121">
        <v>2947059</v>
      </c>
      <c r="W20" s="121">
        <v>1593724</v>
      </c>
      <c r="X20" s="121">
        <v>6412515</v>
      </c>
      <c r="Y20" s="121" t="s">
        <v>404</v>
      </c>
      <c r="Z20" s="122">
        <v>45216280</v>
      </c>
    </row>
    <row r="21" spans="1:26" ht="24">
      <c r="A21" s="248">
        <v>1970</v>
      </c>
      <c r="B21" s="253">
        <v>104665</v>
      </c>
      <c r="C21" s="251">
        <f t="shared" si="0"/>
        <v>319700726</v>
      </c>
      <c r="D21" s="248">
        <f t="shared" si="1"/>
        <v>3649.5516666666663</v>
      </c>
      <c r="E21" s="250">
        <f t="shared" si="2"/>
        <v>3.765659760320534</v>
      </c>
      <c r="F21" s="251"/>
      <c r="G21" s="258">
        <f t="shared" si="3"/>
        <v>51705962</v>
      </c>
      <c r="H21" s="259">
        <f t="shared" si="4"/>
        <v>267994764</v>
      </c>
      <c r="J21" s="249">
        <f t="shared" si="5"/>
        <v>0.46216383804515077</v>
      </c>
      <c r="K21" s="249">
        <f t="shared" si="6"/>
        <v>0.27182211544346258</v>
      </c>
      <c r="N21" s="109"/>
      <c r="O21" s="110" t="s">
        <v>403</v>
      </c>
      <c r="P21" s="111">
        <v>314980</v>
      </c>
      <c r="Q21" s="111">
        <v>733359</v>
      </c>
      <c r="R21" s="111">
        <v>2297408</v>
      </c>
      <c r="S21" s="111">
        <v>864394</v>
      </c>
      <c r="T21" s="111">
        <v>230979</v>
      </c>
      <c r="U21" s="111">
        <v>1421155</v>
      </c>
      <c r="V21" s="111">
        <v>488965</v>
      </c>
      <c r="W21" s="111">
        <v>254769</v>
      </c>
      <c r="X21" s="111">
        <v>763317</v>
      </c>
      <c r="Y21" s="111" t="s">
        <v>404</v>
      </c>
      <c r="Z21" s="112">
        <v>7369326</v>
      </c>
    </row>
    <row r="22" spans="1:26" ht="22.5">
      <c r="A22" s="248">
        <v>1971</v>
      </c>
      <c r="B22" s="253">
        <v>106100</v>
      </c>
      <c r="C22" s="251">
        <f t="shared" si="0"/>
        <v>345832294</v>
      </c>
      <c r="D22" s="248">
        <f t="shared" si="1"/>
        <v>3947.8572374429218</v>
      </c>
      <c r="E22" s="250">
        <f t="shared" si="2"/>
        <v>4.0734557272639424</v>
      </c>
      <c r="F22" s="251"/>
      <c r="G22" s="258">
        <f t="shared" si="3"/>
        <v>58055880</v>
      </c>
      <c r="H22" s="259">
        <f t="shared" si="4"/>
        <v>287776414</v>
      </c>
      <c r="J22" s="249">
        <f t="shared" si="5"/>
        <v>0.49511976666743218</v>
      </c>
      <c r="K22" s="249">
        <f t="shared" si="6"/>
        <v>0.29693249314662834</v>
      </c>
      <c r="N22" s="113"/>
      <c r="O22" s="114" t="s">
        <v>405</v>
      </c>
      <c r="P22" s="115">
        <v>1253354</v>
      </c>
      <c r="Q22" s="115">
        <v>3729140</v>
      </c>
      <c r="R22" s="115">
        <v>7443715</v>
      </c>
      <c r="S22" s="115">
        <v>4229255</v>
      </c>
      <c r="T22" s="115">
        <v>2530154</v>
      </c>
      <c r="U22" s="115">
        <v>5874307</v>
      </c>
      <c r="V22" s="115">
        <v>1928641</v>
      </c>
      <c r="W22" s="115">
        <v>1113116</v>
      </c>
      <c r="X22" s="115">
        <v>4044665</v>
      </c>
      <c r="Y22" s="115" t="s">
        <v>404</v>
      </c>
      <c r="Z22" s="116">
        <v>32146347</v>
      </c>
    </row>
    <row r="23" spans="1:26" ht="24">
      <c r="A23" s="248">
        <v>1972</v>
      </c>
      <c r="B23" s="253">
        <v>107595</v>
      </c>
      <c r="C23" s="251">
        <f t="shared" si="0"/>
        <v>384473388</v>
      </c>
      <c r="D23" s="248">
        <f t="shared" si="1"/>
        <v>4388.9656164383559</v>
      </c>
      <c r="E23" s="250">
        <f t="shared" si="2"/>
        <v>4.5285976801494767</v>
      </c>
      <c r="F23" s="251"/>
      <c r="G23" s="258">
        <f t="shared" si="3"/>
        <v>65429526</v>
      </c>
      <c r="H23" s="259">
        <f t="shared" si="4"/>
        <v>319043862</v>
      </c>
      <c r="J23" s="249">
        <f t="shared" si="5"/>
        <v>0.52945364352479163</v>
      </c>
      <c r="K23" s="249">
        <f t="shared" si="6"/>
        <v>0.33406353959602364</v>
      </c>
      <c r="N23" s="123">
        <v>29</v>
      </c>
      <c r="O23" s="114" t="s">
        <v>407</v>
      </c>
      <c r="P23" s="115">
        <v>1568334</v>
      </c>
      <c r="Q23" s="115">
        <v>4462499</v>
      </c>
      <c r="R23" s="115">
        <v>9741123</v>
      </c>
      <c r="S23" s="115">
        <v>5093649</v>
      </c>
      <c r="T23" s="115">
        <v>2761133</v>
      </c>
      <c r="U23" s="115">
        <v>7295462</v>
      </c>
      <c r="V23" s="115">
        <v>2417606</v>
      </c>
      <c r="W23" s="115">
        <v>1367885</v>
      </c>
      <c r="X23" s="115">
        <v>4807982</v>
      </c>
      <c r="Y23" s="115" t="s">
        <v>404</v>
      </c>
      <c r="Z23" s="116">
        <v>39515673</v>
      </c>
    </row>
    <row r="24" spans="1:26" ht="22.5">
      <c r="A24" s="248">
        <v>1973</v>
      </c>
      <c r="B24" s="253">
        <v>109104</v>
      </c>
      <c r="C24" s="251">
        <f t="shared" si="0"/>
        <v>421768164</v>
      </c>
      <c r="D24" s="248">
        <f t="shared" si="1"/>
        <v>4814.705068493151</v>
      </c>
      <c r="E24" s="250">
        <f t="shared" si="2"/>
        <v>4.9678817537595199</v>
      </c>
      <c r="F24" s="251"/>
      <c r="G24" s="258">
        <f t="shared" si="3"/>
        <v>72547967</v>
      </c>
      <c r="H24" s="259">
        <f t="shared" si="4"/>
        <v>349220197</v>
      </c>
      <c r="J24" s="249">
        <f t="shared" si="5"/>
        <v>0.56410904163700248</v>
      </c>
      <c r="K24" s="249">
        <f t="shared" si="6"/>
        <v>0.36990088053610654</v>
      </c>
      <c r="N24" s="118" t="s">
        <v>413</v>
      </c>
      <c r="O24" s="114" t="s">
        <v>409</v>
      </c>
      <c r="P24" s="115" t="s">
        <v>404</v>
      </c>
      <c r="Q24" s="115" t="s">
        <v>404</v>
      </c>
      <c r="R24" s="115" t="s">
        <v>404</v>
      </c>
      <c r="S24" s="115" t="s">
        <v>404</v>
      </c>
      <c r="T24" s="115">
        <v>59894</v>
      </c>
      <c r="U24" s="115" t="s">
        <v>404</v>
      </c>
      <c r="V24" s="115" t="s">
        <v>404</v>
      </c>
      <c r="W24" s="115">
        <v>574786</v>
      </c>
      <c r="X24" s="115" t="s">
        <v>404</v>
      </c>
      <c r="Y24" s="115" t="s">
        <v>404</v>
      </c>
      <c r="Z24" s="116">
        <v>634680</v>
      </c>
    </row>
    <row r="25" spans="1:26">
      <c r="A25" s="248">
        <v>1974</v>
      </c>
      <c r="B25" s="253">
        <v>110573</v>
      </c>
      <c r="C25" s="251">
        <f t="shared" si="0"/>
        <v>415935829</v>
      </c>
      <c r="D25" s="248">
        <f t="shared" si="1"/>
        <v>4748.1259018264836</v>
      </c>
      <c r="E25" s="250">
        <f t="shared" si="2"/>
        <v>4.8991844145541998</v>
      </c>
      <c r="F25" s="251"/>
      <c r="G25" s="258">
        <f t="shared" si="3"/>
        <v>75358825</v>
      </c>
      <c r="H25" s="259">
        <f t="shared" si="4"/>
        <v>340577004</v>
      </c>
      <c r="J25" s="249">
        <f t="shared" si="5"/>
        <v>0.59784580759249473</v>
      </c>
      <c r="K25" s="249">
        <f t="shared" si="6"/>
        <v>0.36429646618403272</v>
      </c>
      <c r="N25" s="113"/>
      <c r="O25" s="114" t="s">
        <v>410</v>
      </c>
      <c r="P25" s="115">
        <v>802751</v>
      </c>
      <c r="Q25" s="115">
        <v>1054507</v>
      </c>
      <c r="R25" s="115">
        <v>1778957</v>
      </c>
      <c r="S25" s="115">
        <v>1206468</v>
      </c>
      <c r="T25" s="115">
        <v>267413</v>
      </c>
      <c r="U25" s="115">
        <v>402046</v>
      </c>
      <c r="V25" s="115">
        <v>755289</v>
      </c>
      <c r="W25" s="115">
        <v>75733</v>
      </c>
      <c r="X25" s="115">
        <v>1814871</v>
      </c>
      <c r="Y25" s="115" t="s">
        <v>404</v>
      </c>
      <c r="Z25" s="116">
        <v>8158035</v>
      </c>
    </row>
    <row r="26" spans="1:26">
      <c r="A26" s="248">
        <v>1975</v>
      </c>
      <c r="B26" s="253">
        <v>111940</v>
      </c>
      <c r="C26" s="251">
        <f t="shared" si="0"/>
        <v>428335235</v>
      </c>
      <c r="D26" s="248">
        <f t="shared" si="1"/>
        <v>4889.6716324200925</v>
      </c>
      <c r="E26" s="250">
        <f t="shared" si="2"/>
        <v>5.0452333297702303</v>
      </c>
      <c r="F26" s="251"/>
      <c r="G26" s="258">
        <f t="shared" si="3"/>
        <v>82421178</v>
      </c>
      <c r="H26" s="259">
        <f t="shared" si="4"/>
        <v>345914057</v>
      </c>
      <c r="J26" s="249">
        <f t="shared" si="5"/>
        <v>0.62924006154835455</v>
      </c>
      <c r="K26" s="249">
        <f t="shared" si="6"/>
        <v>0.3762113182876225</v>
      </c>
      <c r="N26" s="119"/>
      <c r="O26" s="120" t="s">
        <v>292</v>
      </c>
      <c r="P26" s="121">
        <v>2371085</v>
      </c>
      <c r="Q26" s="121">
        <v>5517006</v>
      </c>
      <c r="R26" s="121">
        <v>11520080</v>
      </c>
      <c r="S26" s="121">
        <v>6300117</v>
      </c>
      <c r="T26" s="121">
        <v>3088440</v>
      </c>
      <c r="U26" s="121">
        <v>7697508</v>
      </c>
      <c r="V26" s="121">
        <v>3172895</v>
      </c>
      <c r="W26" s="121">
        <v>1713819</v>
      </c>
      <c r="X26" s="121">
        <v>6622853</v>
      </c>
      <c r="Y26" s="121" t="s">
        <v>404</v>
      </c>
      <c r="Z26" s="122">
        <v>48003803</v>
      </c>
    </row>
    <row r="27" spans="1:26" ht="24">
      <c r="A27" s="248">
        <v>1976</v>
      </c>
      <c r="B27" s="253">
        <v>113094</v>
      </c>
      <c r="C27" s="251">
        <f t="shared" si="0"/>
        <v>459466752</v>
      </c>
      <c r="D27" s="248">
        <f t="shared" si="1"/>
        <v>5245.0542465753433</v>
      </c>
      <c r="E27" s="250">
        <f t="shared" si="2"/>
        <v>5.4119222088084173</v>
      </c>
      <c r="F27" s="251"/>
      <c r="G27" s="258">
        <f t="shared" si="3"/>
        <v>87470637</v>
      </c>
      <c r="H27" s="259">
        <f t="shared" si="4"/>
        <v>371996115</v>
      </c>
      <c r="J27" s="249">
        <f t="shared" si="5"/>
        <v>0.65574259926968748</v>
      </c>
      <c r="K27" s="249">
        <f t="shared" si="6"/>
        <v>0.40612625298815502</v>
      </c>
      <c r="N27" s="109"/>
      <c r="O27" s="110" t="s">
        <v>403</v>
      </c>
      <c r="P27" s="111">
        <v>328341</v>
      </c>
      <c r="Q27" s="111">
        <v>786498</v>
      </c>
      <c r="R27" s="111">
        <v>2448246</v>
      </c>
      <c r="S27" s="111">
        <v>909499</v>
      </c>
      <c r="T27" s="111">
        <v>241136</v>
      </c>
      <c r="U27" s="111">
        <v>1497694</v>
      </c>
      <c r="V27" s="111">
        <v>499885</v>
      </c>
      <c r="W27" s="111">
        <v>260198</v>
      </c>
      <c r="X27" s="111">
        <v>787069</v>
      </c>
      <c r="Y27" s="111" t="s">
        <v>404</v>
      </c>
      <c r="Z27" s="112">
        <v>7758566</v>
      </c>
    </row>
    <row r="28" spans="1:26" ht="22.5">
      <c r="A28" s="248">
        <v>1977</v>
      </c>
      <c r="B28" s="253">
        <v>114165</v>
      </c>
      <c r="C28" s="251">
        <f t="shared" si="0"/>
        <v>478752168</v>
      </c>
      <c r="D28" s="248">
        <f t="shared" si="1"/>
        <v>5465.2073972602748</v>
      </c>
      <c r="E28" s="250">
        <f t="shared" si="2"/>
        <v>5.6390793876514884</v>
      </c>
      <c r="F28" s="251"/>
      <c r="G28" s="258">
        <f t="shared" si="3"/>
        <v>93081639</v>
      </c>
      <c r="H28" s="259">
        <f t="shared" si="4"/>
        <v>385670529</v>
      </c>
      <c r="J28" s="249">
        <f t="shared" si="5"/>
        <v>0.6803389752658292</v>
      </c>
      <c r="K28" s="249">
        <f t="shared" si="6"/>
        <v>0.42465801809014492</v>
      </c>
      <c r="N28" s="113"/>
      <c r="O28" s="114" t="s">
        <v>405</v>
      </c>
      <c r="P28" s="115">
        <v>1318148</v>
      </c>
      <c r="Q28" s="115">
        <v>4390535</v>
      </c>
      <c r="R28" s="115">
        <v>8433762</v>
      </c>
      <c r="S28" s="115">
        <v>4837211</v>
      </c>
      <c r="T28" s="115">
        <v>2960566</v>
      </c>
      <c r="U28" s="115">
        <v>6551465</v>
      </c>
      <c r="V28" s="115">
        <v>2181316</v>
      </c>
      <c r="W28" s="115">
        <v>1233049</v>
      </c>
      <c r="X28" s="115">
        <v>4219531</v>
      </c>
      <c r="Y28" s="115" t="s">
        <v>404</v>
      </c>
      <c r="Z28" s="116">
        <v>36125583</v>
      </c>
    </row>
    <row r="29" spans="1:26" ht="24">
      <c r="A29" s="248">
        <v>1978</v>
      </c>
      <c r="B29" s="253">
        <v>115190</v>
      </c>
      <c r="C29" s="251">
        <f t="shared" si="0"/>
        <v>504255226</v>
      </c>
      <c r="D29" s="248">
        <f t="shared" si="1"/>
        <v>5756.338196347032</v>
      </c>
      <c r="E29" s="250">
        <f t="shared" si="2"/>
        <v>5.9394723222478278</v>
      </c>
      <c r="F29" s="251"/>
      <c r="G29" s="258">
        <f t="shared" si="3"/>
        <v>101984211</v>
      </c>
      <c r="H29" s="259">
        <f t="shared" si="4"/>
        <v>402271015</v>
      </c>
      <c r="J29" s="249">
        <f t="shared" si="5"/>
        <v>0.70387892428174448</v>
      </c>
      <c r="K29" s="249">
        <f t="shared" si="6"/>
        <v>0.44916444720935211</v>
      </c>
      <c r="N29" s="123">
        <v>30</v>
      </c>
      <c r="O29" s="114" t="s">
        <v>407</v>
      </c>
      <c r="P29" s="115">
        <v>1646489</v>
      </c>
      <c r="Q29" s="115">
        <v>5177033</v>
      </c>
      <c r="R29" s="115">
        <v>10882008</v>
      </c>
      <c r="S29" s="115">
        <v>5746710</v>
      </c>
      <c r="T29" s="115">
        <v>3201702</v>
      </c>
      <c r="U29" s="115">
        <v>8049159</v>
      </c>
      <c r="V29" s="115">
        <v>2681201</v>
      </c>
      <c r="W29" s="115">
        <v>1493247</v>
      </c>
      <c r="X29" s="115">
        <v>5006600</v>
      </c>
      <c r="Y29" s="115" t="s">
        <v>404</v>
      </c>
      <c r="Z29" s="116">
        <v>43884149</v>
      </c>
    </row>
    <row r="30" spans="1:26" ht="22.5">
      <c r="A30" s="248">
        <v>1979</v>
      </c>
      <c r="B30" s="253">
        <v>116155</v>
      </c>
      <c r="C30" s="251">
        <f t="shared" si="0"/>
        <v>529069918</v>
      </c>
      <c r="D30" s="248">
        <f t="shared" si="1"/>
        <v>6039.6109360730588</v>
      </c>
      <c r="E30" s="250">
        <f t="shared" si="2"/>
        <v>6.2317571984765676</v>
      </c>
      <c r="F30" s="251"/>
      <c r="G30" s="258">
        <f t="shared" si="3"/>
        <v>105750236</v>
      </c>
      <c r="H30" s="259">
        <f t="shared" si="4"/>
        <v>423319682</v>
      </c>
      <c r="J30" s="249">
        <f t="shared" si="5"/>
        <v>0.72604092506258178</v>
      </c>
      <c r="K30" s="249">
        <f t="shared" si="6"/>
        <v>0.47300941084520154</v>
      </c>
      <c r="N30" s="118" t="s">
        <v>414</v>
      </c>
      <c r="O30" s="114" t="s">
        <v>409</v>
      </c>
      <c r="P30" s="115" t="s">
        <v>404</v>
      </c>
      <c r="Q30" s="115" t="s">
        <v>404</v>
      </c>
      <c r="R30" s="115" t="s">
        <v>404</v>
      </c>
      <c r="S30" s="115" t="s">
        <v>404</v>
      </c>
      <c r="T30" s="115">
        <v>74983</v>
      </c>
      <c r="U30" s="115" t="s">
        <v>404</v>
      </c>
      <c r="V30" s="115" t="s">
        <v>404</v>
      </c>
      <c r="W30" s="115">
        <v>634942</v>
      </c>
      <c r="X30" s="115" t="s">
        <v>404</v>
      </c>
      <c r="Y30" s="115" t="s">
        <v>404</v>
      </c>
      <c r="Z30" s="116">
        <v>709925</v>
      </c>
    </row>
    <row r="31" spans="1:26">
      <c r="A31" s="248">
        <v>1980</v>
      </c>
      <c r="B31" s="253">
        <v>117060</v>
      </c>
      <c r="C31" s="251">
        <f t="shared" si="0"/>
        <v>520250640</v>
      </c>
      <c r="D31" s="248">
        <f t="shared" si="1"/>
        <v>5938.9342465753425</v>
      </c>
      <c r="E31" s="250">
        <f t="shared" si="2"/>
        <v>6.12787754610543</v>
      </c>
      <c r="F31" s="251"/>
      <c r="G31" s="258">
        <f t="shared" si="3"/>
        <v>105270783</v>
      </c>
      <c r="H31" s="259">
        <f t="shared" si="4"/>
        <v>414979857</v>
      </c>
      <c r="J31" s="249">
        <f t="shared" si="5"/>
        <v>0.74682497760834121</v>
      </c>
      <c r="K31" s="249">
        <f t="shared" si="6"/>
        <v>0.46453477963863865</v>
      </c>
      <c r="N31" s="113"/>
      <c r="O31" s="114" t="s">
        <v>410</v>
      </c>
      <c r="P31" s="115">
        <v>848542</v>
      </c>
      <c r="Q31" s="115">
        <v>1177792</v>
      </c>
      <c r="R31" s="115">
        <v>1902450</v>
      </c>
      <c r="S31" s="115">
        <v>1242489</v>
      </c>
      <c r="T31" s="115">
        <v>364003</v>
      </c>
      <c r="U31" s="115">
        <v>474376</v>
      </c>
      <c r="V31" s="115">
        <v>826970</v>
      </c>
      <c r="W31" s="115">
        <v>98044</v>
      </c>
      <c r="X31" s="115">
        <v>1973056</v>
      </c>
      <c r="Y31" s="115" t="s">
        <v>404</v>
      </c>
      <c r="Z31" s="116">
        <v>8907722</v>
      </c>
    </row>
    <row r="32" spans="1:26">
      <c r="A32" s="248">
        <v>1981</v>
      </c>
      <c r="B32" s="253">
        <v>117902</v>
      </c>
      <c r="C32" s="251">
        <f t="shared" si="0"/>
        <v>522661415</v>
      </c>
      <c r="D32" s="248">
        <f t="shared" si="1"/>
        <v>5966.4545091324198</v>
      </c>
      <c r="E32" s="250">
        <f t="shared" si="2"/>
        <v>6.1562733477736638</v>
      </c>
      <c r="F32" s="251"/>
      <c r="G32" s="258">
        <f t="shared" si="3"/>
        <v>110295294</v>
      </c>
      <c r="H32" s="259">
        <f t="shared" si="4"/>
        <v>412366121</v>
      </c>
      <c r="J32" s="249">
        <f t="shared" si="5"/>
        <v>0.7661621845072687</v>
      </c>
      <c r="K32" s="249">
        <f t="shared" si="6"/>
        <v>0.46685134444666504</v>
      </c>
      <c r="N32" s="119"/>
      <c r="O32" s="120" t="s">
        <v>292</v>
      </c>
      <c r="P32" s="121">
        <v>2495031</v>
      </c>
      <c r="Q32" s="121">
        <v>6354825</v>
      </c>
      <c r="R32" s="121">
        <v>12784458</v>
      </c>
      <c r="S32" s="121">
        <v>6989199</v>
      </c>
      <c r="T32" s="121">
        <v>3640688</v>
      </c>
      <c r="U32" s="121">
        <v>8523535</v>
      </c>
      <c r="V32" s="121">
        <v>3508171</v>
      </c>
      <c r="W32" s="121">
        <v>1868313</v>
      </c>
      <c r="X32" s="121">
        <v>6979656</v>
      </c>
      <c r="Y32" s="121" t="s">
        <v>404</v>
      </c>
      <c r="Z32" s="122">
        <v>53143876</v>
      </c>
    </row>
    <row r="33" spans="1:26" ht="24">
      <c r="A33" s="248">
        <v>1982</v>
      </c>
      <c r="B33" s="253">
        <v>118728</v>
      </c>
      <c r="C33" s="251">
        <f t="shared" si="0"/>
        <v>521731175</v>
      </c>
      <c r="D33" s="248">
        <f t="shared" si="1"/>
        <v>5955.835331050228</v>
      </c>
      <c r="E33" s="250">
        <f t="shared" si="2"/>
        <v>6.1453163275026492</v>
      </c>
      <c r="F33" s="251"/>
      <c r="G33" s="258">
        <f t="shared" si="3"/>
        <v>112788288</v>
      </c>
      <c r="H33" s="259">
        <f t="shared" si="4"/>
        <v>408942887</v>
      </c>
      <c r="J33" s="249">
        <f t="shared" si="5"/>
        <v>0.78513193854350871</v>
      </c>
      <c r="K33" s="249">
        <f t="shared" si="6"/>
        <v>0.46595745710876812</v>
      </c>
      <c r="N33" s="109"/>
      <c r="O33" s="110" t="s">
        <v>403</v>
      </c>
      <c r="P33" s="111">
        <v>352990</v>
      </c>
      <c r="Q33" s="111">
        <v>819234</v>
      </c>
      <c r="R33" s="111">
        <v>2646796</v>
      </c>
      <c r="S33" s="111">
        <v>994182</v>
      </c>
      <c r="T33" s="111">
        <v>258885</v>
      </c>
      <c r="U33" s="111">
        <v>1620436</v>
      </c>
      <c r="V33" s="111">
        <v>537630</v>
      </c>
      <c r="W33" s="111">
        <v>277835</v>
      </c>
      <c r="X33" s="111">
        <v>832547</v>
      </c>
      <c r="Y33" s="111" t="s">
        <v>404</v>
      </c>
      <c r="Z33" s="112">
        <v>8340535</v>
      </c>
    </row>
    <row r="34" spans="1:26" ht="22.5">
      <c r="A34" s="248">
        <v>1983</v>
      </c>
      <c r="B34" s="253">
        <v>119536</v>
      </c>
      <c r="C34" s="251">
        <f t="shared" ref="C34:C65" si="7">INDEX(Z:Z,(ROW(Z40)-7)*6+2)</f>
        <v>553052361</v>
      </c>
      <c r="D34" s="248">
        <f t="shared" ref="D34:D65" si="8">+C34*1000*1000/365/24/1000/10000</f>
        <v>6313.3831164383564</v>
      </c>
      <c r="E34" s="250">
        <f t="shared" ref="E34:E65" si="9">D34*10000*1000/96.91666/100000000</f>
        <v>6.514239261277015</v>
      </c>
      <c r="F34" s="251"/>
      <c r="G34" s="258">
        <f t="shared" ref="G34:G63" si="10">INDEX(Z:Z,(ROW(Z35)-2)*6-3)</f>
        <v>122216974</v>
      </c>
      <c r="H34" s="259">
        <f t="shared" ref="H34:H65" si="11">+C34-G34</f>
        <v>430835387</v>
      </c>
      <c r="J34" s="249">
        <f t="shared" ref="J34:J63" si="12">+(B34-MIN($B$2:$B$63))/(MAX($B$2:$B$63)-MIN($B$2:$B$63))</f>
        <v>0.80368830810922531</v>
      </c>
      <c r="K34" s="249">
        <f t="shared" ref="K34:K62" si="13">+(C34-MIN($C$2:$C$61))/(MAX($C$2:$C$61)-MIN($C$2:$C$61))</f>
        <v>0.4960546487725484</v>
      </c>
      <c r="N34" s="113"/>
      <c r="O34" s="114" t="s">
        <v>405</v>
      </c>
      <c r="P34" s="115">
        <v>1581372</v>
      </c>
      <c r="Q34" s="115">
        <v>5191256</v>
      </c>
      <c r="R34" s="115">
        <v>9826759</v>
      </c>
      <c r="S34" s="115">
        <v>5891945</v>
      </c>
      <c r="T34" s="115">
        <v>3468065</v>
      </c>
      <c r="U34" s="115">
        <v>7850583</v>
      </c>
      <c r="V34" s="115">
        <v>2688944</v>
      </c>
      <c r="W34" s="115">
        <v>1481522</v>
      </c>
      <c r="X34" s="115">
        <v>4888563</v>
      </c>
      <c r="Y34" s="115" t="s">
        <v>404</v>
      </c>
      <c r="Z34" s="116">
        <v>42869009</v>
      </c>
    </row>
    <row r="35" spans="1:26" ht="24">
      <c r="A35" s="248">
        <v>1984</v>
      </c>
      <c r="B35" s="253">
        <v>120305</v>
      </c>
      <c r="C35" s="251">
        <f t="shared" si="7"/>
        <v>580749714</v>
      </c>
      <c r="D35" s="248">
        <f t="shared" si="8"/>
        <v>6629.56294520548</v>
      </c>
      <c r="E35" s="250">
        <f t="shared" si="9"/>
        <v>6.8404781440110298</v>
      </c>
      <c r="F35" s="251"/>
      <c r="G35" s="258">
        <f t="shared" si="10"/>
        <v>127509670</v>
      </c>
      <c r="H35" s="259">
        <f t="shared" si="11"/>
        <v>453240044</v>
      </c>
      <c r="J35" s="249">
        <f t="shared" si="12"/>
        <v>0.82134901132214133</v>
      </c>
      <c r="K35" s="249">
        <f t="shared" si="13"/>
        <v>0.52266962247821769</v>
      </c>
      <c r="N35" s="123">
        <v>31</v>
      </c>
      <c r="O35" s="114" t="s">
        <v>407</v>
      </c>
      <c r="P35" s="115">
        <v>1934362</v>
      </c>
      <c r="Q35" s="115">
        <v>6010490</v>
      </c>
      <c r="R35" s="115">
        <v>12473555</v>
      </c>
      <c r="S35" s="115">
        <v>6886127</v>
      </c>
      <c r="T35" s="115">
        <v>3726950</v>
      </c>
      <c r="U35" s="115">
        <v>9471019</v>
      </c>
      <c r="V35" s="115">
        <v>3226574</v>
      </c>
      <c r="W35" s="115">
        <v>1759357</v>
      </c>
      <c r="X35" s="115">
        <v>5721110</v>
      </c>
      <c r="Y35" s="115" t="s">
        <v>404</v>
      </c>
      <c r="Z35" s="116">
        <v>51209544</v>
      </c>
    </row>
    <row r="36" spans="1:26" ht="22.5">
      <c r="A36" s="248">
        <v>1985</v>
      </c>
      <c r="B36" s="253">
        <v>121049</v>
      </c>
      <c r="C36" s="251">
        <f t="shared" si="7"/>
        <v>599306223</v>
      </c>
      <c r="D36" s="248">
        <f t="shared" si="8"/>
        <v>6841.3952397260282</v>
      </c>
      <c r="E36" s="250">
        <f t="shared" si="9"/>
        <v>7.0590497441059448</v>
      </c>
      <c r="F36" s="251"/>
      <c r="G36" s="258">
        <f t="shared" si="10"/>
        <v>133302721</v>
      </c>
      <c r="H36" s="259">
        <f t="shared" si="11"/>
        <v>466003502</v>
      </c>
      <c r="J36" s="249">
        <f t="shared" si="12"/>
        <v>0.83843556943710817</v>
      </c>
      <c r="K36" s="249">
        <f t="shared" si="13"/>
        <v>0.54050096539044534</v>
      </c>
      <c r="N36" s="118" t="s">
        <v>415</v>
      </c>
      <c r="O36" s="114" t="s">
        <v>409</v>
      </c>
      <c r="P36" s="115" t="s">
        <v>404</v>
      </c>
      <c r="Q36" s="115" t="s">
        <v>404</v>
      </c>
      <c r="R36" s="115" t="s">
        <v>404</v>
      </c>
      <c r="S36" s="115" t="s">
        <v>404</v>
      </c>
      <c r="T36" s="115">
        <v>46756</v>
      </c>
      <c r="U36" s="115" t="s">
        <v>404</v>
      </c>
      <c r="V36" s="115" t="s">
        <v>404</v>
      </c>
      <c r="W36" s="115">
        <v>771492</v>
      </c>
      <c r="X36" s="115">
        <v>2775</v>
      </c>
      <c r="Y36" s="115" t="s">
        <v>404</v>
      </c>
      <c r="Z36" s="116">
        <v>821023</v>
      </c>
    </row>
    <row r="37" spans="1:26">
      <c r="A37" s="248">
        <v>1986</v>
      </c>
      <c r="B37" s="253">
        <v>121660</v>
      </c>
      <c r="C37" s="251">
        <f t="shared" si="7"/>
        <v>601808635</v>
      </c>
      <c r="D37" s="248">
        <f t="shared" si="8"/>
        <v>6869.9615867579905</v>
      </c>
      <c r="E37" s="250">
        <f t="shared" si="9"/>
        <v>7.0885249107408272</v>
      </c>
      <c r="F37" s="251"/>
      <c r="G37" s="258">
        <f t="shared" si="10"/>
        <v>136520754</v>
      </c>
      <c r="H37" s="259">
        <f t="shared" si="11"/>
        <v>465287881</v>
      </c>
      <c r="J37" s="249">
        <f t="shared" si="12"/>
        <v>0.85246767563098547</v>
      </c>
      <c r="K37" s="249">
        <f t="shared" si="13"/>
        <v>0.54290558613455586</v>
      </c>
      <c r="N37" s="113"/>
      <c r="O37" s="114" t="s">
        <v>410</v>
      </c>
      <c r="P37" s="115">
        <v>845491</v>
      </c>
      <c r="Q37" s="115">
        <v>1061596</v>
      </c>
      <c r="R37" s="115">
        <v>2049644</v>
      </c>
      <c r="S37" s="115">
        <v>1325364</v>
      </c>
      <c r="T37" s="115">
        <v>401903</v>
      </c>
      <c r="U37" s="115">
        <v>484265</v>
      </c>
      <c r="V37" s="115">
        <v>922680</v>
      </c>
      <c r="W37" s="115">
        <v>125091</v>
      </c>
      <c r="X37" s="115">
        <v>2169854</v>
      </c>
      <c r="Y37" s="115" t="s">
        <v>404</v>
      </c>
      <c r="Z37" s="116">
        <v>9385888</v>
      </c>
    </row>
    <row r="38" spans="1:26">
      <c r="A38" s="248">
        <v>1987</v>
      </c>
      <c r="B38" s="253">
        <v>122239</v>
      </c>
      <c r="C38" s="251">
        <f t="shared" si="7"/>
        <v>638127686</v>
      </c>
      <c r="D38" s="248">
        <f t="shared" si="8"/>
        <v>7284.5626255707766</v>
      </c>
      <c r="E38" s="250">
        <f t="shared" si="9"/>
        <v>7.5163162097938336</v>
      </c>
      <c r="F38" s="251"/>
      <c r="G38" s="258">
        <f t="shared" si="10"/>
        <v>146107587</v>
      </c>
      <c r="H38" s="259">
        <f t="shared" si="11"/>
        <v>492020099</v>
      </c>
      <c r="J38" s="249">
        <f t="shared" si="12"/>
        <v>0.86576487609948782</v>
      </c>
      <c r="K38" s="249">
        <f t="shared" si="13"/>
        <v>0.57780533223592034</v>
      </c>
      <c r="N38" s="119"/>
      <c r="O38" s="120" t="s">
        <v>292</v>
      </c>
      <c r="P38" s="121">
        <v>2779853</v>
      </c>
      <c r="Q38" s="121">
        <v>7072086</v>
      </c>
      <c r="R38" s="121">
        <v>14523199</v>
      </c>
      <c r="S38" s="121">
        <v>8211491</v>
      </c>
      <c r="T38" s="121">
        <v>4175609</v>
      </c>
      <c r="U38" s="121">
        <v>9955284</v>
      </c>
      <c r="V38" s="121">
        <v>4149254</v>
      </c>
      <c r="W38" s="121">
        <v>2206814</v>
      </c>
      <c r="X38" s="121">
        <v>7893739</v>
      </c>
      <c r="Y38" s="121" t="s">
        <v>404</v>
      </c>
      <c r="Z38" s="122">
        <v>60967329</v>
      </c>
    </row>
    <row r="39" spans="1:26" ht="24">
      <c r="A39" s="248">
        <v>1988</v>
      </c>
      <c r="B39" s="253">
        <v>122745</v>
      </c>
      <c r="C39" s="251">
        <f t="shared" si="7"/>
        <v>672316915</v>
      </c>
      <c r="D39" s="248">
        <f t="shared" si="8"/>
        <v>7674.8506278538807</v>
      </c>
      <c r="E39" s="250">
        <f t="shared" si="9"/>
        <v>7.919020968999428</v>
      </c>
      <c r="F39" s="251"/>
      <c r="G39" s="258">
        <f t="shared" si="10"/>
        <v>153084911</v>
      </c>
      <c r="H39" s="259">
        <f t="shared" si="11"/>
        <v>519232004</v>
      </c>
      <c r="J39" s="249">
        <f t="shared" si="12"/>
        <v>0.87738557288197871</v>
      </c>
      <c r="K39" s="249">
        <f t="shared" si="13"/>
        <v>0.61065848722340621</v>
      </c>
      <c r="N39" s="109"/>
      <c r="O39" s="110" t="s">
        <v>403</v>
      </c>
      <c r="P39" s="111">
        <v>381878</v>
      </c>
      <c r="Q39" s="111">
        <v>862516</v>
      </c>
      <c r="R39" s="111">
        <v>2929348</v>
      </c>
      <c r="S39" s="111">
        <v>1093093</v>
      </c>
      <c r="T39" s="111">
        <v>273112</v>
      </c>
      <c r="U39" s="111">
        <v>1792204</v>
      </c>
      <c r="V39" s="111">
        <v>596473</v>
      </c>
      <c r="W39" s="111">
        <v>299811</v>
      </c>
      <c r="X39" s="111">
        <v>903754</v>
      </c>
      <c r="Y39" s="111" t="s">
        <v>404</v>
      </c>
      <c r="Z39" s="112">
        <v>9132189</v>
      </c>
    </row>
    <row r="40" spans="1:26" ht="22.5">
      <c r="A40" s="248">
        <v>1989</v>
      </c>
      <c r="B40" s="253">
        <v>123205</v>
      </c>
      <c r="C40" s="251">
        <f t="shared" si="7"/>
        <v>713896780</v>
      </c>
      <c r="D40" s="248">
        <f t="shared" si="8"/>
        <v>8149.5066210045661</v>
      </c>
      <c r="E40" s="250">
        <f t="shared" si="9"/>
        <v>8.408777831390978</v>
      </c>
      <c r="F40" s="251"/>
      <c r="G40" s="258">
        <f t="shared" si="10"/>
        <v>163419446</v>
      </c>
      <c r="H40" s="259">
        <f t="shared" si="11"/>
        <v>550477334</v>
      </c>
      <c r="J40" s="249">
        <f t="shared" si="12"/>
        <v>0.88794984268424315</v>
      </c>
      <c r="K40" s="249">
        <f t="shared" si="13"/>
        <v>0.65061346103120232</v>
      </c>
      <c r="N40" s="113"/>
      <c r="O40" s="114" t="s">
        <v>405</v>
      </c>
      <c r="P40" s="115">
        <v>1802048</v>
      </c>
      <c r="Q40" s="115">
        <v>6109554</v>
      </c>
      <c r="R40" s="115">
        <v>11344237</v>
      </c>
      <c r="S40" s="115">
        <v>6604965</v>
      </c>
      <c r="T40" s="115">
        <v>4067495</v>
      </c>
      <c r="U40" s="115">
        <v>8862288</v>
      </c>
      <c r="V40" s="115">
        <v>3042450</v>
      </c>
      <c r="W40" s="115">
        <v>1764508</v>
      </c>
      <c r="X40" s="115">
        <v>5619803</v>
      </c>
      <c r="Y40" s="115" t="s">
        <v>404</v>
      </c>
      <c r="Z40" s="116">
        <v>49217348</v>
      </c>
    </row>
    <row r="41" spans="1:26" ht="24">
      <c r="A41" s="248">
        <v>1990</v>
      </c>
      <c r="B41" s="253">
        <v>123611</v>
      </c>
      <c r="C41" s="251">
        <f t="shared" si="7"/>
        <v>765568692</v>
      </c>
      <c r="D41" s="248">
        <f t="shared" si="8"/>
        <v>8739.3686301369853</v>
      </c>
      <c r="E41" s="250">
        <f t="shared" si="9"/>
        <v>9.0174059136344411</v>
      </c>
      <c r="F41" s="251"/>
      <c r="G41" s="258">
        <f t="shared" si="10"/>
        <v>177419014</v>
      </c>
      <c r="H41" s="259">
        <f t="shared" si="11"/>
        <v>588149678</v>
      </c>
      <c r="J41" s="249">
        <f t="shared" si="12"/>
        <v>0.89727395907493745</v>
      </c>
      <c r="K41" s="249">
        <f t="shared" si="13"/>
        <v>0.70026609676147089</v>
      </c>
      <c r="N41" s="123">
        <v>32</v>
      </c>
      <c r="O41" s="114" t="s">
        <v>407</v>
      </c>
      <c r="P41" s="115">
        <v>2183926</v>
      </c>
      <c r="Q41" s="115">
        <v>6972070</v>
      </c>
      <c r="R41" s="115">
        <v>14273585</v>
      </c>
      <c r="S41" s="115">
        <v>7698058</v>
      </c>
      <c r="T41" s="115">
        <v>4340607</v>
      </c>
      <c r="U41" s="115">
        <v>10654492</v>
      </c>
      <c r="V41" s="115">
        <v>3638923</v>
      </c>
      <c r="W41" s="115">
        <v>2064319</v>
      </c>
      <c r="X41" s="115">
        <v>6523557</v>
      </c>
      <c r="Y41" s="115" t="s">
        <v>404</v>
      </c>
      <c r="Z41" s="116">
        <v>58349537</v>
      </c>
    </row>
    <row r="42" spans="1:26" ht="22.5">
      <c r="A42" s="248">
        <v>1991</v>
      </c>
      <c r="B42" s="253">
        <v>124101</v>
      </c>
      <c r="C42" s="251">
        <f t="shared" si="7"/>
        <v>789888423</v>
      </c>
      <c r="D42" s="248">
        <f t="shared" si="8"/>
        <v>9016.9911301369866</v>
      </c>
      <c r="E42" s="250">
        <f t="shared" si="9"/>
        <v>9.3038607914645297</v>
      </c>
      <c r="F42" s="251"/>
      <c r="G42" s="258">
        <f t="shared" si="10"/>
        <v>185326353</v>
      </c>
      <c r="H42" s="259">
        <f t="shared" si="11"/>
        <v>604562070</v>
      </c>
      <c r="J42" s="249">
        <f t="shared" si="12"/>
        <v>0.90852720299474088</v>
      </c>
      <c r="K42" s="249">
        <f t="shared" si="13"/>
        <v>0.72363544187881668</v>
      </c>
      <c r="N42" s="118" t="s">
        <v>416</v>
      </c>
      <c r="O42" s="114" t="s">
        <v>409</v>
      </c>
      <c r="P42" s="115" t="s">
        <v>404</v>
      </c>
      <c r="Q42" s="115" t="s">
        <v>404</v>
      </c>
      <c r="R42" s="115" t="s">
        <v>404</v>
      </c>
      <c r="S42" s="115" t="s">
        <v>404</v>
      </c>
      <c r="T42" s="115">
        <v>55374</v>
      </c>
      <c r="U42" s="115" t="s">
        <v>404</v>
      </c>
      <c r="V42" s="115" t="s">
        <v>404</v>
      </c>
      <c r="W42" s="115">
        <v>892424</v>
      </c>
      <c r="X42" s="115">
        <v>2868</v>
      </c>
      <c r="Y42" s="115" t="s">
        <v>404</v>
      </c>
      <c r="Z42" s="116">
        <v>950666</v>
      </c>
    </row>
    <row r="43" spans="1:26">
      <c r="A43" s="248">
        <v>1992</v>
      </c>
      <c r="B43" s="253">
        <v>124567</v>
      </c>
      <c r="C43" s="251">
        <f t="shared" si="7"/>
        <v>797751779</v>
      </c>
      <c r="D43" s="248">
        <f t="shared" si="8"/>
        <v>9106.7554680365301</v>
      </c>
      <c r="E43" s="250">
        <f t="shared" si="9"/>
        <v>9.3964809229254609</v>
      </c>
      <c r="F43" s="251"/>
      <c r="G43" s="258">
        <f t="shared" si="10"/>
        <v>192135547</v>
      </c>
      <c r="H43" s="259">
        <f t="shared" si="11"/>
        <v>605616232</v>
      </c>
      <c r="J43" s="249">
        <f t="shared" si="12"/>
        <v>0.91922926762051305</v>
      </c>
      <c r="K43" s="249">
        <f t="shared" si="13"/>
        <v>0.73119150736920191</v>
      </c>
      <c r="N43" s="113"/>
      <c r="O43" s="114" t="s">
        <v>410</v>
      </c>
      <c r="P43" s="115">
        <v>812846</v>
      </c>
      <c r="Q43" s="115">
        <v>1125667</v>
      </c>
      <c r="R43" s="115">
        <v>1955849</v>
      </c>
      <c r="S43" s="115">
        <v>1296675</v>
      </c>
      <c r="T43" s="115">
        <v>411999</v>
      </c>
      <c r="U43" s="115">
        <v>485455</v>
      </c>
      <c r="V43" s="115">
        <v>910986</v>
      </c>
      <c r="W43" s="115">
        <v>120077</v>
      </c>
      <c r="X43" s="115">
        <v>2118027</v>
      </c>
      <c r="Y43" s="115" t="s">
        <v>404</v>
      </c>
      <c r="Z43" s="116">
        <v>9237581</v>
      </c>
    </row>
    <row r="44" spans="1:26">
      <c r="A44" s="248">
        <v>1993</v>
      </c>
      <c r="B44" s="253">
        <v>124938</v>
      </c>
      <c r="C44" s="251">
        <f t="shared" si="7"/>
        <v>804695498</v>
      </c>
      <c r="D44" s="248">
        <f t="shared" si="8"/>
        <v>9186.0216666666674</v>
      </c>
      <c r="E44" s="250">
        <f t="shared" si="9"/>
        <v>9.4782689236986375</v>
      </c>
      <c r="F44" s="251"/>
      <c r="G44" s="258">
        <f t="shared" si="10"/>
        <v>197694960</v>
      </c>
      <c r="H44" s="259">
        <f t="shared" si="11"/>
        <v>607000538</v>
      </c>
      <c r="J44" s="249">
        <f t="shared" si="12"/>
        <v>0.92774958087407855</v>
      </c>
      <c r="K44" s="249">
        <f t="shared" si="13"/>
        <v>0.73786387416918298</v>
      </c>
      <c r="N44" s="119"/>
      <c r="O44" s="120" t="s">
        <v>292</v>
      </c>
      <c r="P44" s="121">
        <v>2996772</v>
      </c>
      <c r="Q44" s="121">
        <v>8097737</v>
      </c>
      <c r="R44" s="121">
        <v>16229434</v>
      </c>
      <c r="S44" s="121">
        <v>8994733</v>
      </c>
      <c r="T44" s="121">
        <v>4807980</v>
      </c>
      <c r="U44" s="121">
        <v>11139947</v>
      </c>
      <c r="V44" s="121">
        <v>4549909</v>
      </c>
      <c r="W44" s="121">
        <v>2544499</v>
      </c>
      <c r="X44" s="121">
        <v>8644452</v>
      </c>
      <c r="Y44" s="121" t="s">
        <v>404</v>
      </c>
      <c r="Z44" s="122">
        <v>68005463</v>
      </c>
    </row>
    <row r="45" spans="1:26" ht="24">
      <c r="A45" s="248">
        <v>1994</v>
      </c>
      <c r="B45" s="253">
        <v>125265</v>
      </c>
      <c r="C45" s="251">
        <f t="shared" si="7"/>
        <v>858816772</v>
      </c>
      <c r="D45" s="248">
        <f t="shared" si="8"/>
        <v>9803.8444292237455</v>
      </c>
      <c r="E45" s="250">
        <f t="shared" si="9"/>
        <v>10.115747312406087</v>
      </c>
      <c r="F45" s="251"/>
      <c r="G45" s="258">
        <f t="shared" si="10"/>
        <v>215515410</v>
      </c>
      <c r="H45" s="259">
        <f t="shared" si="11"/>
        <v>643301362</v>
      </c>
      <c r="J45" s="249">
        <f t="shared" si="12"/>
        <v>0.93525939875525343</v>
      </c>
      <c r="K45" s="249">
        <f t="shared" si="13"/>
        <v>0.78987015377385594</v>
      </c>
      <c r="N45" s="109"/>
      <c r="O45" s="110" t="s">
        <v>403</v>
      </c>
      <c r="P45" s="111">
        <v>415947</v>
      </c>
      <c r="Q45" s="111">
        <v>910077</v>
      </c>
      <c r="R45" s="111">
        <v>3274795</v>
      </c>
      <c r="S45" s="111">
        <v>1201831</v>
      </c>
      <c r="T45" s="111">
        <v>288996</v>
      </c>
      <c r="U45" s="111">
        <v>1990487</v>
      </c>
      <c r="V45" s="111">
        <v>652012</v>
      </c>
      <c r="W45" s="111">
        <v>324717</v>
      </c>
      <c r="X45" s="111">
        <v>994973</v>
      </c>
      <c r="Y45" s="111" t="s">
        <v>404</v>
      </c>
      <c r="Z45" s="112">
        <v>10053835</v>
      </c>
    </row>
    <row r="46" spans="1:26" ht="22.5">
      <c r="A46" s="248">
        <v>1995</v>
      </c>
      <c r="B46" s="253">
        <v>125570</v>
      </c>
      <c r="C46" s="251">
        <f t="shared" si="7"/>
        <v>881559278</v>
      </c>
      <c r="D46" s="248">
        <f t="shared" si="8"/>
        <v>10063.462077625572</v>
      </c>
      <c r="E46" s="250">
        <f t="shared" si="9"/>
        <v>10.383624526088262</v>
      </c>
      <c r="F46" s="251"/>
      <c r="G46" s="258">
        <f t="shared" si="10"/>
        <v>224649796</v>
      </c>
      <c r="H46" s="259">
        <f t="shared" si="11"/>
        <v>656909482</v>
      </c>
      <c r="J46" s="249">
        <f t="shared" si="12"/>
        <v>0.94226396895023312</v>
      </c>
      <c r="K46" s="249">
        <f t="shared" si="13"/>
        <v>0.81172390995016008</v>
      </c>
      <c r="N46" s="113"/>
      <c r="O46" s="114" t="s">
        <v>405</v>
      </c>
      <c r="P46" s="115">
        <v>2070490</v>
      </c>
      <c r="Q46" s="115">
        <v>6940109</v>
      </c>
      <c r="R46" s="115">
        <v>12442205</v>
      </c>
      <c r="S46" s="115">
        <v>6749440</v>
      </c>
      <c r="T46" s="115">
        <v>3904808</v>
      </c>
      <c r="U46" s="115">
        <v>9485186</v>
      </c>
      <c r="V46" s="115">
        <v>3096062</v>
      </c>
      <c r="W46" s="115">
        <v>1920579</v>
      </c>
      <c r="X46" s="115">
        <v>5917743</v>
      </c>
      <c r="Y46" s="115" t="s">
        <v>404</v>
      </c>
      <c r="Z46" s="116">
        <v>52526622</v>
      </c>
    </row>
    <row r="47" spans="1:26" ht="24">
      <c r="A47" s="248">
        <v>1996</v>
      </c>
      <c r="B47" s="253">
        <v>125859</v>
      </c>
      <c r="C47" s="251">
        <f t="shared" si="7"/>
        <v>903457362</v>
      </c>
      <c r="D47" s="248">
        <f t="shared" si="8"/>
        <v>10313.44020547945</v>
      </c>
      <c r="E47" s="250">
        <f t="shared" si="9"/>
        <v>10.64155554419586</v>
      </c>
      <c r="F47" s="251"/>
      <c r="G47" s="258">
        <f t="shared" si="10"/>
        <v>228231014</v>
      </c>
      <c r="H47" s="259">
        <f t="shared" si="11"/>
        <v>675226348</v>
      </c>
      <c r="J47" s="249">
        <f t="shared" si="12"/>
        <v>0.94890108628252534</v>
      </c>
      <c r="K47" s="249">
        <f t="shared" si="13"/>
        <v>0.83276624312418357</v>
      </c>
      <c r="N47" s="123">
        <v>33</v>
      </c>
      <c r="O47" s="114" t="s">
        <v>407</v>
      </c>
      <c r="P47" s="115">
        <v>2486437</v>
      </c>
      <c r="Q47" s="115">
        <v>7850186</v>
      </c>
      <c r="R47" s="115">
        <v>15717000</v>
      </c>
      <c r="S47" s="115">
        <v>7951271</v>
      </c>
      <c r="T47" s="115">
        <v>4193804</v>
      </c>
      <c r="U47" s="115">
        <v>11475673</v>
      </c>
      <c r="V47" s="115">
        <v>3748074</v>
      </c>
      <c r="W47" s="115">
        <v>2245296</v>
      </c>
      <c r="X47" s="115">
        <v>6912716</v>
      </c>
      <c r="Y47" s="115" t="s">
        <v>404</v>
      </c>
      <c r="Z47" s="116">
        <v>62580457</v>
      </c>
    </row>
    <row r="48" spans="1:26" ht="22.5">
      <c r="A48" s="248">
        <v>1997</v>
      </c>
      <c r="B48" s="253">
        <v>126157</v>
      </c>
      <c r="C48" s="251">
        <f t="shared" si="7"/>
        <v>926457806</v>
      </c>
      <c r="D48" s="248">
        <f t="shared" si="8"/>
        <v>10576.002351598174</v>
      </c>
      <c r="E48" s="250">
        <f t="shared" si="9"/>
        <v>10.912470932859401</v>
      </c>
      <c r="F48" s="251"/>
      <c r="G48" s="258">
        <f t="shared" si="10"/>
        <v>232370625</v>
      </c>
      <c r="H48" s="259">
        <f t="shared" si="11"/>
        <v>694087181</v>
      </c>
      <c r="J48" s="249">
        <f t="shared" si="12"/>
        <v>0.95574489585007927</v>
      </c>
      <c r="K48" s="249">
        <f t="shared" si="13"/>
        <v>0.85486785739319771</v>
      </c>
      <c r="N48" s="118" t="s">
        <v>417</v>
      </c>
      <c r="O48" s="114" t="s">
        <v>409</v>
      </c>
      <c r="P48" s="115" t="s">
        <v>404</v>
      </c>
      <c r="Q48" s="115" t="s">
        <v>404</v>
      </c>
      <c r="R48" s="115" t="s">
        <v>404</v>
      </c>
      <c r="S48" s="115" t="s">
        <v>404</v>
      </c>
      <c r="T48" s="115">
        <v>99525</v>
      </c>
      <c r="U48" s="115" t="s">
        <v>404</v>
      </c>
      <c r="V48" s="115" t="s">
        <v>404</v>
      </c>
      <c r="W48" s="115">
        <v>967812</v>
      </c>
      <c r="X48" s="115">
        <v>3868</v>
      </c>
      <c r="Y48" s="115" t="s">
        <v>404</v>
      </c>
      <c r="Z48" s="116">
        <v>1071205</v>
      </c>
    </row>
    <row r="49" spans="1:26">
      <c r="A49" s="248">
        <v>1998</v>
      </c>
      <c r="B49" s="253">
        <v>126472</v>
      </c>
      <c r="C49" s="251">
        <f t="shared" si="7"/>
        <v>934661061</v>
      </c>
      <c r="D49" s="248">
        <f t="shared" si="8"/>
        <v>10669.646815068494</v>
      </c>
      <c r="E49" s="250">
        <f t="shared" si="9"/>
        <v>11.009094633542359</v>
      </c>
      <c r="F49" s="251"/>
      <c r="G49" s="258">
        <f t="shared" si="10"/>
        <v>240937635</v>
      </c>
      <c r="H49" s="259">
        <f t="shared" si="11"/>
        <v>693723426</v>
      </c>
      <c r="J49" s="249">
        <f t="shared" si="12"/>
        <v>0.96297912408423858</v>
      </c>
      <c r="K49" s="249">
        <f t="shared" si="13"/>
        <v>0.86275053903883725</v>
      </c>
      <c r="N49" s="113"/>
      <c r="O49" s="114" t="s">
        <v>410</v>
      </c>
      <c r="P49" s="115">
        <v>708510</v>
      </c>
      <c r="Q49" s="115">
        <v>1125500</v>
      </c>
      <c r="R49" s="115">
        <v>2073553</v>
      </c>
      <c r="S49" s="115">
        <v>1281964</v>
      </c>
      <c r="T49" s="115">
        <v>432112</v>
      </c>
      <c r="U49" s="115">
        <v>435122</v>
      </c>
      <c r="V49" s="115">
        <v>831182</v>
      </c>
      <c r="W49" s="115">
        <v>116146</v>
      </c>
      <c r="X49" s="115">
        <v>2023400</v>
      </c>
      <c r="Y49" s="115" t="s">
        <v>404</v>
      </c>
      <c r="Z49" s="116">
        <v>9027489</v>
      </c>
    </row>
    <row r="50" spans="1:26">
      <c r="A50" s="248">
        <v>1999</v>
      </c>
      <c r="B50" s="253">
        <v>126667</v>
      </c>
      <c r="C50" s="251">
        <f t="shared" si="7"/>
        <v>957370102</v>
      </c>
      <c r="D50" s="248">
        <f t="shared" si="8"/>
        <v>10928.882442922375</v>
      </c>
      <c r="E50" s="250">
        <f t="shared" si="9"/>
        <v>11.276577672943306</v>
      </c>
      <c r="F50" s="251"/>
      <c r="G50" s="258">
        <f t="shared" si="10"/>
        <v>248234004</v>
      </c>
      <c r="H50" s="259">
        <f t="shared" si="11"/>
        <v>709136098</v>
      </c>
      <c r="J50" s="249">
        <f t="shared" si="12"/>
        <v>0.96745745584824194</v>
      </c>
      <c r="K50" s="249">
        <f t="shared" si="13"/>
        <v>0.88457213798715439</v>
      </c>
      <c r="N50" s="119"/>
      <c r="O50" s="120" t="s">
        <v>292</v>
      </c>
      <c r="P50" s="121">
        <v>3194947</v>
      </c>
      <c r="Q50" s="121">
        <v>8975686</v>
      </c>
      <c r="R50" s="121">
        <v>17790553</v>
      </c>
      <c r="S50" s="121">
        <v>9233235</v>
      </c>
      <c r="T50" s="121">
        <v>4725441</v>
      </c>
      <c r="U50" s="121">
        <v>11910795</v>
      </c>
      <c r="V50" s="121">
        <v>4579256</v>
      </c>
      <c r="W50" s="121">
        <v>2717892</v>
      </c>
      <c r="X50" s="121">
        <v>8939984</v>
      </c>
      <c r="Y50" s="121" t="s">
        <v>404</v>
      </c>
      <c r="Z50" s="122">
        <v>72067789</v>
      </c>
    </row>
    <row r="51" spans="1:26" ht="24">
      <c r="A51" s="248">
        <v>2000</v>
      </c>
      <c r="B51" s="253">
        <v>126926</v>
      </c>
      <c r="C51" s="251">
        <f t="shared" si="7"/>
        <v>982065587</v>
      </c>
      <c r="D51" s="248">
        <f t="shared" si="8"/>
        <v>11210.794372146118</v>
      </c>
      <c r="E51" s="250">
        <f t="shared" si="9"/>
        <v>11.567458445375769</v>
      </c>
      <c r="F51" s="251"/>
      <c r="G51" s="258">
        <f t="shared" si="10"/>
        <v>254592345</v>
      </c>
      <c r="H51" s="259">
        <f t="shared" si="11"/>
        <v>727473242</v>
      </c>
      <c r="J51" s="249">
        <f t="shared" si="12"/>
        <v>0.97340559906299517</v>
      </c>
      <c r="K51" s="249">
        <f t="shared" si="13"/>
        <v>0.90830255308941177</v>
      </c>
      <c r="N51" s="109"/>
      <c r="O51" s="110" t="s">
        <v>403</v>
      </c>
      <c r="P51" s="111">
        <v>465864</v>
      </c>
      <c r="Q51" s="111">
        <v>988752</v>
      </c>
      <c r="R51" s="111">
        <v>3715303</v>
      </c>
      <c r="S51" s="111">
        <v>1345667</v>
      </c>
      <c r="T51" s="111">
        <v>324275</v>
      </c>
      <c r="U51" s="111">
        <v>2299410</v>
      </c>
      <c r="V51" s="111">
        <v>729172</v>
      </c>
      <c r="W51" s="111">
        <v>358545</v>
      </c>
      <c r="X51" s="111">
        <v>1130855</v>
      </c>
      <c r="Y51" s="111" t="s">
        <v>404</v>
      </c>
      <c r="Z51" s="112">
        <v>11357843</v>
      </c>
    </row>
    <row r="52" spans="1:26" ht="22.5">
      <c r="A52" s="248">
        <v>2001</v>
      </c>
      <c r="B52" s="253">
        <v>127316</v>
      </c>
      <c r="C52" s="251">
        <f t="shared" si="7"/>
        <v>977733676</v>
      </c>
      <c r="D52" s="248">
        <f t="shared" si="8"/>
        <v>11161.343333333332</v>
      </c>
      <c r="E52" s="250">
        <f t="shared" si="9"/>
        <v>11.516434154182917</v>
      </c>
      <c r="F52" s="251"/>
      <c r="G52" s="258">
        <f t="shared" si="10"/>
        <v>254469213</v>
      </c>
      <c r="H52" s="259">
        <f t="shared" si="11"/>
        <v>723264463</v>
      </c>
      <c r="J52" s="249">
        <f t="shared" si="12"/>
        <v>0.98236226259100201</v>
      </c>
      <c r="K52" s="249">
        <f t="shared" si="13"/>
        <v>0.90413992796923148</v>
      </c>
      <c r="N52" s="113"/>
      <c r="O52" s="114" t="s">
        <v>405</v>
      </c>
      <c r="P52" s="115">
        <v>2443666</v>
      </c>
      <c r="Q52" s="115">
        <v>7909519</v>
      </c>
      <c r="R52" s="115">
        <v>15023894</v>
      </c>
      <c r="S52" s="115">
        <v>8173069</v>
      </c>
      <c r="T52" s="115">
        <v>4491818</v>
      </c>
      <c r="U52" s="115">
        <v>11522960</v>
      </c>
      <c r="V52" s="115">
        <v>3518786</v>
      </c>
      <c r="W52" s="115">
        <v>2172954</v>
      </c>
      <c r="X52" s="115">
        <v>6789380</v>
      </c>
      <c r="Y52" s="115" t="s">
        <v>404</v>
      </c>
      <c r="Z52" s="116">
        <v>62046046</v>
      </c>
    </row>
    <row r="53" spans="1:26" ht="24">
      <c r="A53" s="248">
        <v>2002</v>
      </c>
      <c r="B53" s="253">
        <v>127486</v>
      </c>
      <c r="C53" s="251">
        <f t="shared" si="7"/>
        <v>1000051762</v>
      </c>
      <c r="D53" s="248">
        <f t="shared" si="8"/>
        <v>11416.116004566211</v>
      </c>
      <c r="E53" s="250">
        <f t="shared" si="9"/>
        <v>11.779312250923848</v>
      </c>
      <c r="F53" s="251"/>
      <c r="G53" s="258">
        <f t="shared" si="10"/>
        <v>263439013</v>
      </c>
      <c r="H53" s="259">
        <f t="shared" si="11"/>
        <v>736612749</v>
      </c>
      <c r="J53" s="249">
        <f t="shared" si="12"/>
        <v>0.9862664492570562</v>
      </c>
      <c r="K53" s="249">
        <f t="shared" si="13"/>
        <v>0.92558584996946258</v>
      </c>
      <c r="N53" s="123">
        <v>34</v>
      </c>
      <c r="O53" s="114" t="s">
        <v>407</v>
      </c>
      <c r="P53" s="115">
        <v>2909530</v>
      </c>
      <c r="Q53" s="115">
        <v>8898271</v>
      </c>
      <c r="R53" s="115">
        <v>18739197</v>
      </c>
      <c r="S53" s="115">
        <v>9518736</v>
      </c>
      <c r="T53" s="115">
        <v>4816093</v>
      </c>
      <c r="U53" s="115">
        <v>13822370</v>
      </c>
      <c r="V53" s="115">
        <v>4247958</v>
      </c>
      <c r="W53" s="115">
        <v>2531499</v>
      </c>
      <c r="X53" s="115">
        <v>7920235</v>
      </c>
      <c r="Y53" s="115" t="s">
        <v>404</v>
      </c>
      <c r="Z53" s="116">
        <v>73403889</v>
      </c>
    </row>
    <row r="54" spans="1:26" ht="22.5">
      <c r="A54" s="248">
        <v>2003</v>
      </c>
      <c r="B54" s="253">
        <v>127694</v>
      </c>
      <c r="C54" s="251">
        <f t="shared" si="7"/>
        <v>984767930</v>
      </c>
      <c r="D54" s="248">
        <f t="shared" si="8"/>
        <v>11241.64303652968</v>
      </c>
      <c r="E54" s="250">
        <f t="shared" si="9"/>
        <v>11.599288539792518</v>
      </c>
      <c r="F54" s="251"/>
      <c r="G54" s="258">
        <f t="shared" si="10"/>
        <v>259653750</v>
      </c>
      <c r="H54" s="259">
        <f t="shared" si="11"/>
        <v>725114180</v>
      </c>
      <c r="J54" s="249">
        <f t="shared" si="12"/>
        <v>0.99104333647199316</v>
      </c>
      <c r="K54" s="249">
        <f t="shared" si="13"/>
        <v>0.91089929177013329</v>
      </c>
      <c r="N54" s="118" t="s">
        <v>418</v>
      </c>
      <c r="O54" s="114" t="s">
        <v>409</v>
      </c>
      <c r="P54" s="115" t="s">
        <v>404</v>
      </c>
      <c r="Q54" s="115" t="s">
        <v>404</v>
      </c>
      <c r="R54" s="115" t="s">
        <v>404</v>
      </c>
      <c r="S54" s="115" t="s">
        <v>404</v>
      </c>
      <c r="T54" s="115">
        <v>92402</v>
      </c>
      <c r="U54" s="115" t="s">
        <v>404</v>
      </c>
      <c r="V54" s="115" t="s">
        <v>404</v>
      </c>
      <c r="W54" s="115">
        <v>1178510</v>
      </c>
      <c r="X54" s="115">
        <v>4378</v>
      </c>
      <c r="Y54" s="115" t="s">
        <v>404</v>
      </c>
      <c r="Z54" s="116">
        <v>1275290</v>
      </c>
    </row>
    <row r="55" spans="1:26">
      <c r="A55" s="248">
        <v>2004</v>
      </c>
      <c r="B55" s="253">
        <v>127787</v>
      </c>
      <c r="C55" s="251">
        <f t="shared" si="7"/>
        <v>1023149050</v>
      </c>
      <c r="D55" s="248">
        <f t="shared" si="8"/>
        <v>11679.783675799086</v>
      </c>
      <c r="E55" s="250">
        <f t="shared" si="9"/>
        <v>12.051368336258273</v>
      </c>
      <c r="F55" s="251"/>
      <c r="G55" s="258">
        <f t="shared" si="10"/>
        <v>272547123</v>
      </c>
      <c r="H55" s="259">
        <f t="shared" si="11"/>
        <v>750601927</v>
      </c>
      <c r="J55" s="249">
        <f t="shared" si="12"/>
        <v>0.9931791562363641</v>
      </c>
      <c r="K55" s="249">
        <f t="shared" si="13"/>
        <v>0.94778052369125376</v>
      </c>
      <c r="N55" s="113"/>
      <c r="O55" s="114" t="s">
        <v>410</v>
      </c>
      <c r="P55" s="115">
        <v>908872</v>
      </c>
      <c r="Q55" s="115">
        <v>1164350</v>
      </c>
      <c r="R55" s="115">
        <v>2414447</v>
      </c>
      <c r="S55" s="115">
        <v>1394816</v>
      </c>
      <c r="T55" s="115">
        <v>461360</v>
      </c>
      <c r="U55" s="115">
        <v>556141</v>
      </c>
      <c r="V55" s="115">
        <v>1103579</v>
      </c>
      <c r="W55" s="115">
        <v>156533</v>
      </c>
      <c r="X55" s="115">
        <v>2259429</v>
      </c>
      <c r="Y55" s="115" t="s">
        <v>404</v>
      </c>
      <c r="Z55" s="116">
        <v>10419527</v>
      </c>
    </row>
    <row r="56" spans="1:26">
      <c r="A56" s="248">
        <v>2005</v>
      </c>
      <c r="B56" s="253">
        <v>127768</v>
      </c>
      <c r="C56" s="251">
        <f t="shared" si="7"/>
        <v>1043799912</v>
      </c>
      <c r="D56" s="248">
        <f t="shared" si="8"/>
        <v>11915.52410958904</v>
      </c>
      <c r="E56" s="250">
        <f t="shared" si="9"/>
        <v>12.294608697399434</v>
      </c>
      <c r="F56" s="251"/>
      <c r="G56" s="258">
        <f t="shared" si="10"/>
        <v>281289191</v>
      </c>
      <c r="H56" s="259">
        <f t="shared" si="11"/>
        <v>762510721</v>
      </c>
      <c r="J56" s="249">
        <f t="shared" si="12"/>
        <v>0.99274280596192266</v>
      </c>
      <c r="K56" s="249">
        <f t="shared" si="13"/>
        <v>0.96762437480328622</v>
      </c>
      <c r="N56" s="119"/>
      <c r="O56" s="120" t="s">
        <v>292</v>
      </c>
      <c r="P56" s="121">
        <v>3818402</v>
      </c>
      <c r="Q56" s="121">
        <v>10062621</v>
      </c>
      <c r="R56" s="121">
        <v>21153644</v>
      </c>
      <c r="S56" s="121">
        <v>10913552</v>
      </c>
      <c r="T56" s="121">
        <v>5369855</v>
      </c>
      <c r="U56" s="121">
        <v>14378511</v>
      </c>
      <c r="V56" s="121">
        <v>5351537</v>
      </c>
      <c r="W56" s="121">
        <v>3268384</v>
      </c>
      <c r="X56" s="121">
        <v>10184042</v>
      </c>
      <c r="Y56" s="121" t="s">
        <v>404</v>
      </c>
      <c r="Z56" s="122">
        <v>84500548</v>
      </c>
    </row>
    <row r="57" spans="1:26" ht="24">
      <c r="A57" s="248">
        <v>2006</v>
      </c>
      <c r="B57" s="253">
        <v>127901</v>
      </c>
      <c r="C57" s="251">
        <f t="shared" si="7"/>
        <v>1048308066.1</v>
      </c>
      <c r="D57" s="248">
        <f t="shared" si="8"/>
        <v>11966.987055936073</v>
      </c>
      <c r="E57" s="250">
        <f t="shared" si="9"/>
        <v>12.347708903645744</v>
      </c>
      <c r="F57" s="251"/>
      <c r="G57" s="258">
        <f t="shared" si="10"/>
        <v>278310832</v>
      </c>
      <c r="H57" s="259">
        <f t="shared" si="11"/>
        <v>769997234.10000002</v>
      </c>
      <c r="J57" s="249">
        <f t="shared" si="12"/>
        <v>0.99579725788301221</v>
      </c>
      <c r="K57" s="249">
        <f t="shared" si="13"/>
        <v>0.97195635565476346</v>
      </c>
      <c r="N57" s="109"/>
      <c r="O57" s="110" t="s">
        <v>403</v>
      </c>
      <c r="P57" s="111">
        <v>538750</v>
      </c>
      <c r="Q57" s="111">
        <v>1106912</v>
      </c>
      <c r="R57" s="111">
        <v>4351578</v>
      </c>
      <c r="S57" s="111">
        <v>1620465</v>
      </c>
      <c r="T57" s="111">
        <v>384061</v>
      </c>
      <c r="U57" s="111">
        <v>2768405</v>
      </c>
      <c r="V57" s="111">
        <v>861752</v>
      </c>
      <c r="W57" s="111">
        <v>415115</v>
      </c>
      <c r="X57" s="111">
        <v>1331719</v>
      </c>
      <c r="Y57" s="111" t="s">
        <v>404</v>
      </c>
      <c r="Z57" s="112">
        <v>13378757</v>
      </c>
    </row>
    <row r="58" spans="1:26" ht="22.5">
      <c r="A58" s="248">
        <v>2007</v>
      </c>
      <c r="B58" s="253">
        <v>128033</v>
      </c>
      <c r="C58" s="251">
        <f t="shared" si="7"/>
        <v>1077492191</v>
      </c>
      <c r="D58" s="248">
        <f t="shared" si="8"/>
        <v>12300.139166666668</v>
      </c>
      <c r="E58" s="250">
        <f t="shared" si="9"/>
        <v>12.691460030366986</v>
      </c>
      <c r="F58" s="251"/>
      <c r="G58" s="258">
        <f t="shared" si="10"/>
        <v>289722972</v>
      </c>
      <c r="H58" s="259">
        <f t="shared" si="11"/>
        <v>787769219</v>
      </c>
      <c r="J58" s="249">
        <f t="shared" si="12"/>
        <v>0.99882874400018373</v>
      </c>
      <c r="K58" s="249">
        <f t="shared" si="13"/>
        <v>1</v>
      </c>
      <c r="N58" s="113"/>
      <c r="O58" s="114" t="s">
        <v>405</v>
      </c>
      <c r="P58" s="115">
        <v>2892045</v>
      </c>
      <c r="Q58" s="115">
        <v>9431024</v>
      </c>
      <c r="R58" s="115">
        <v>17849105</v>
      </c>
      <c r="S58" s="115">
        <v>10028530</v>
      </c>
      <c r="T58" s="115">
        <v>5283918</v>
      </c>
      <c r="U58" s="115">
        <v>13858893</v>
      </c>
      <c r="V58" s="115">
        <v>4135262</v>
      </c>
      <c r="W58" s="115">
        <v>2439979</v>
      </c>
      <c r="X58" s="115">
        <v>7586455</v>
      </c>
      <c r="Y58" s="115" t="s">
        <v>404</v>
      </c>
      <c r="Z58" s="116">
        <v>73505211</v>
      </c>
    </row>
    <row r="59" spans="1:26" ht="24">
      <c r="A59" s="248">
        <v>2008</v>
      </c>
      <c r="B59" s="253">
        <v>128084</v>
      </c>
      <c r="C59" s="251">
        <f t="shared" si="7"/>
        <v>1035532401</v>
      </c>
      <c r="D59" s="248">
        <f t="shared" si="8"/>
        <v>11821.146130136987</v>
      </c>
      <c r="E59" s="250">
        <f t="shared" si="9"/>
        <v>12.197228144404676</v>
      </c>
      <c r="F59" s="251"/>
      <c r="G59" s="258">
        <f t="shared" si="10"/>
        <v>285283402</v>
      </c>
      <c r="H59" s="259">
        <f t="shared" si="11"/>
        <v>750248999</v>
      </c>
      <c r="J59" s="249">
        <f t="shared" si="12"/>
        <v>1</v>
      </c>
      <c r="K59" s="249">
        <f t="shared" si="13"/>
        <v>0.9596799482049635</v>
      </c>
      <c r="N59" s="123">
        <v>35</v>
      </c>
      <c r="O59" s="114" t="s">
        <v>407</v>
      </c>
      <c r="P59" s="115">
        <v>3430795</v>
      </c>
      <c r="Q59" s="115">
        <v>10537936</v>
      </c>
      <c r="R59" s="115">
        <v>22200683</v>
      </c>
      <c r="S59" s="115">
        <v>11648995</v>
      </c>
      <c r="T59" s="115">
        <v>5667979</v>
      </c>
      <c r="U59" s="115">
        <v>16627298</v>
      </c>
      <c r="V59" s="115">
        <v>4997014</v>
      </c>
      <c r="W59" s="115">
        <v>2855094</v>
      </c>
      <c r="X59" s="115">
        <v>8918174</v>
      </c>
      <c r="Y59" s="115" t="s">
        <v>404</v>
      </c>
      <c r="Z59" s="116">
        <v>86883968</v>
      </c>
    </row>
    <row r="60" spans="1:26" ht="22.5">
      <c r="A60" s="248">
        <v>2009</v>
      </c>
      <c r="B60" s="253">
        <v>128032</v>
      </c>
      <c r="C60" s="251">
        <f t="shared" si="7"/>
        <v>1002822078</v>
      </c>
      <c r="D60" s="248">
        <f t="shared" si="8"/>
        <v>11447.740616438356</v>
      </c>
      <c r="E60" s="250">
        <f t="shared" si="9"/>
        <v>11.811942979089824</v>
      </c>
      <c r="F60" s="251"/>
      <c r="G60" s="258">
        <f t="shared" si="10"/>
        <v>284964418</v>
      </c>
      <c r="H60" s="259">
        <f t="shared" si="11"/>
        <v>717857660</v>
      </c>
      <c r="J60" s="249">
        <f t="shared" si="12"/>
        <v>0.99880577819626581</v>
      </c>
      <c r="K60" s="249">
        <f t="shared" si="13"/>
        <v>0.92824790534697088</v>
      </c>
      <c r="N60" s="118" t="s">
        <v>419</v>
      </c>
      <c r="O60" s="114" t="s">
        <v>409</v>
      </c>
      <c r="P60" s="115" t="s">
        <v>404</v>
      </c>
      <c r="Q60" s="115" t="s">
        <v>404</v>
      </c>
      <c r="R60" s="115" t="s">
        <v>404</v>
      </c>
      <c r="S60" s="115" t="s">
        <v>404</v>
      </c>
      <c r="T60" s="115">
        <v>92515</v>
      </c>
      <c r="U60" s="115" t="s">
        <v>404</v>
      </c>
      <c r="V60" s="115" t="s">
        <v>404</v>
      </c>
      <c r="W60" s="115">
        <v>1399084</v>
      </c>
      <c r="X60" s="115">
        <v>5621</v>
      </c>
      <c r="Y60" s="115" t="s">
        <v>404</v>
      </c>
      <c r="Z60" s="116">
        <v>1497220</v>
      </c>
    </row>
    <row r="61" spans="1:26" ht="14.25" thickBot="1">
      <c r="A61" s="248">
        <v>2010</v>
      </c>
      <c r="B61" s="253">
        <v>128057</v>
      </c>
      <c r="C61" s="251">
        <f t="shared" si="7"/>
        <v>1056440652</v>
      </c>
      <c r="D61" s="248">
        <f t="shared" si="8"/>
        <v>12059.824794520549</v>
      </c>
      <c r="E61" s="250">
        <f t="shared" si="9"/>
        <v>12.443500214019499</v>
      </c>
      <c r="F61" s="251"/>
      <c r="G61" s="260">
        <f t="shared" si="10"/>
        <v>304229697</v>
      </c>
      <c r="H61" s="261">
        <f t="shared" si="11"/>
        <v>752210955</v>
      </c>
      <c r="J61" s="249">
        <f t="shared" si="12"/>
        <v>0.99937992329421488</v>
      </c>
      <c r="K61" s="249">
        <f t="shared" si="13"/>
        <v>0.97977112986396664</v>
      </c>
      <c r="N61" s="113"/>
      <c r="O61" s="114" t="s">
        <v>410</v>
      </c>
      <c r="P61" s="115">
        <v>1047046</v>
      </c>
      <c r="Q61" s="115">
        <v>1104767</v>
      </c>
      <c r="R61" s="115">
        <v>2656049</v>
      </c>
      <c r="S61" s="115">
        <v>1374397</v>
      </c>
      <c r="T61" s="115">
        <v>447930</v>
      </c>
      <c r="U61" s="115">
        <v>721279</v>
      </c>
      <c r="V61" s="115">
        <v>1282957</v>
      </c>
      <c r="W61" s="115">
        <v>244509</v>
      </c>
      <c r="X61" s="115">
        <v>2769141</v>
      </c>
      <c r="Y61" s="115" t="s">
        <v>404</v>
      </c>
      <c r="Z61" s="116">
        <v>11665518</v>
      </c>
    </row>
    <row r="62" spans="1:26" ht="14.25" thickTop="1">
      <c r="A62" s="248">
        <v>2011</v>
      </c>
      <c r="B62" s="253">
        <v>127799</v>
      </c>
      <c r="C62" s="251">
        <f t="shared" si="7"/>
        <v>0</v>
      </c>
      <c r="D62" s="248">
        <f t="shared" si="8"/>
        <v>0</v>
      </c>
      <c r="E62" s="250">
        <f t="shared" si="9"/>
        <v>0</v>
      </c>
      <c r="F62" s="251"/>
      <c r="G62" s="251">
        <f t="shared" si="10"/>
        <v>0</v>
      </c>
      <c r="H62" s="251">
        <f t="shared" si="11"/>
        <v>0</v>
      </c>
      <c r="J62" s="249">
        <f t="shared" si="12"/>
        <v>0.99345474588337968</v>
      </c>
      <c r="K62" s="249">
        <f t="shared" si="13"/>
        <v>-3.5385090103342058E-2</v>
      </c>
      <c r="N62" s="119"/>
      <c r="O62" s="120" t="s">
        <v>292</v>
      </c>
      <c r="P62" s="121">
        <v>4477841</v>
      </c>
      <c r="Q62" s="121">
        <v>11642703</v>
      </c>
      <c r="R62" s="121">
        <v>24856732</v>
      </c>
      <c r="S62" s="121">
        <v>13023392</v>
      </c>
      <c r="T62" s="121">
        <v>6208424</v>
      </c>
      <c r="U62" s="121">
        <v>17348577</v>
      </c>
      <c r="V62" s="121">
        <v>6279971</v>
      </c>
      <c r="W62" s="121">
        <v>3859902</v>
      </c>
      <c r="X62" s="121">
        <v>11692936</v>
      </c>
      <c r="Y62" s="121" t="s">
        <v>404</v>
      </c>
      <c r="Z62" s="122">
        <v>99407921</v>
      </c>
    </row>
    <row r="63" spans="1:26" ht="24">
      <c r="A63" s="248">
        <v>2012</v>
      </c>
      <c r="B63" s="253">
        <v>127605.5692</v>
      </c>
      <c r="C63" s="251">
        <f t="shared" si="7"/>
        <v>0</v>
      </c>
      <c r="D63" s="248">
        <f t="shared" si="8"/>
        <v>0</v>
      </c>
      <c r="E63" s="250">
        <f t="shared" si="9"/>
        <v>0</v>
      </c>
      <c r="F63" s="251"/>
      <c r="G63" s="251">
        <f t="shared" si="10"/>
        <v>0</v>
      </c>
      <c r="H63" s="251">
        <f t="shared" si="11"/>
        <v>0</v>
      </c>
      <c r="J63" s="249">
        <f t="shared" si="12"/>
        <v>0.98901245205888433</v>
      </c>
      <c r="K63" s="249">
        <f>+C63/MAX($C$2:$C$63)</f>
        <v>0</v>
      </c>
      <c r="N63" s="109"/>
      <c r="O63" s="110" t="s">
        <v>403</v>
      </c>
      <c r="P63" s="111">
        <v>641190</v>
      </c>
      <c r="Q63" s="111">
        <v>1288016</v>
      </c>
      <c r="R63" s="111">
        <v>5125470</v>
      </c>
      <c r="S63" s="111">
        <v>1932345</v>
      </c>
      <c r="T63" s="111">
        <v>446855</v>
      </c>
      <c r="U63" s="111">
        <v>3292393</v>
      </c>
      <c r="V63" s="111">
        <v>1014647</v>
      </c>
      <c r="W63" s="111">
        <v>487082</v>
      </c>
      <c r="X63" s="111">
        <v>1516297</v>
      </c>
      <c r="Y63" s="111" t="s">
        <v>404</v>
      </c>
      <c r="Z63" s="112">
        <v>15744295</v>
      </c>
    </row>
    <row r="64" spans="1:26" ht="22.5">
      <c r="A64" s="252">
        <v>2013</v>
      </c>
      <c r="B64" s="252">
        <v>127389.2386</v>
      </c>
      <c r="N64" s="113"/>
      <c r="O64" s="114" t="s">
        <v>405</v>
      </c>
      <c r="P64" s="115">
        <v>3470062</v>
      </c>
      <c r="Q64" s="115">
        <v>10939207</v>
      </c>
      <c r="R64" s="115">
        <v>20880782</v>
      </c>
      <c r="S64" s="115">
        <v>11830577</v>
      </c>
      <c r="T64" s="115">
        <v>6013400</v>
      </c>
      <c r="U64" s="115">
        <v>16111443</v>
      </c>
      <c r="V64" s="115">
        <v>4819340</v>
      </c>
      <c r="W64" s="115">
        <v>2755191</v>
      </c>
      <c r="X64" s="115">
        <v>7981416</v>
      </c>
      <c r="Y64" s="115" t="s">
        <v>404</v>
      </c>
      <c r="Z64" s="116">
        <v>84769177</v>
      </c>
    </row>
    <row r="65" spans="1:26" ht="24">
      <c r="A65" s="252">
        <v>2014</v>
      </c>
      <c r="B65" s="252">
        <v>127122.7711</v>
      </c>
      <c r="N65" s="123">
        <v>36</v>
      </c>
      <c r="O65" s="114" t="s">
        <v>407</v>
      </c>
      <c r="P65" s="115">
        <v>4111252</v>
      </c>
      <c r="Q65" s="115">
        <v>12227223</v>
      </c>
      <c r="R65" s="115">
        <v>26006252</v>
      </c>
      <c r="S65" s="115">
        <v>13762922</v>
      </c>
      <c r="T65" s="115">
        <v>6460255</v>
      </c>
      <c r="U65" s="115">
        <v>19403836</v>
      </c>
      <c r="V65" s="115">
        <v>5833987</v>
      </c>
      <c r="W65" s="115">
        <v>3242273</v>
      </c>
      <c r="X65" s="115">
        <v>9497713</v>
      </c>
      <c r="Y65" s="115" t="s">
        <v>404</v>
      </c>
      <c r="Z65" s="116">
        <v>100513472</v>
      </c>
    </row>
    <row r="66" spans="1:26" ht="22.5">
      <c r="A66" s="252">
        <v>2015</v>
      </c>
      <c r="B66" s="252">
        <v>126808.23639999999</v>
      </c>
      <c r="N66" s="118" t="s">
        <v>420</v>
      </c>
      <c r="O66" s="114" t="s">
        <v>409</v>
      </c>
      <c r="P66" s="115">
        <v>25592</v>
      </c>
      <c r="Q66" s="115" t="s">
        <v>404</v>
      </c>
      <c r="R66" s="115" t="s">
        <v>404</v>
      </c>
      <c r="S66" s="115" t="s">
        <v>404</v>
      </c>
      <c r="T66" s="115">
        <v>131006</v>
      </c>
      <c r="U66" s="115" t="s">
        <v>404</v>
      </c>
      <c r="V66" s="115" t="s">
        <v>404</v>
      </c>
      <c r="W66" s="115">
        <v>1532697</v>
      </c>
      <c r="X66" s="115">
        <v>6211</v>
      </c>
      <c r="Y66" s="115" t="s">
        <v>404</v>
      </c>
      <c r="Z66" s="116">
        <v>1695506</v>
      </c>
    </row>
    <row r="67" spans="1:26">
      <c r="A67" s="252">
        <v>2016</v>
      </c>
      <c r="B67" s="252">
        <v>126442.4561</v>
      </c>
      <c r="N67" s="113"/>
      <c r="O67" s="114" t="s">
        <v>410</v>
      </c>
      <c r="P67" s="115">
        <v>1328556</v>
      </c>
      <c r="Q67" s="115">
        <v>1142386</v>
      </c>
      <c r="R67" s="115">
        <v>2742972</v>
      </c>
      <c r="S67" s="115">
        <v>1502037</v>
      </c>
      <c r="T67" s="115">
        <v>496162</v>
      </c>
      <c r="U67" s="115">
        <v>919793</v>
      </c>
      <c r="V67" s="115">
        <v>1352836</v>
      </c>
      <c r="W67" s="115">
        <v>319572</v>
      </c>
      <c r="X67" s="115">
        <v>3216942</v>
      </c>
      <c r="Y67" s="115" t="s">
        <v>404</v>
      </c>
      <c r="Z67" s="116">
        <v>13021256</v>
      </c>
    </row>
    <row r="68" spans="1:26">
      <c r="A68" s="252">
        <v>2017</v>
      </c>
      <c r="B68" s="252">
        <v>126033.4685</v>
      </c>
      <c r="N68" s="119"/>
      <c r="O68" s="120" t="s">
        <v>292</v>
      </c>
      <c r="P68" s="121">
        <v>5465400</v>
      </c>
      <c r="Q68" s="121">
        <v>13369609</v>
      </c>
      <c r="R68" s="121">
        <v>28749224</v>
      </c>
      <c r="S68" s="121">
        <v>15264959</v>
      </c>
      <c r="T68" s="121">
        <v>7087423</v>
      </c>
      <c r="U68" s="121">
        <v>20323629</v>
      </c>
      <c r="V68" s="121">
        <v>7186823</v>
      </c>
      <c r="W68" s="121">
        <v>4407377</v>
      </c>
      <c r="X68" s="121">
        <v>12720866</v>
      </c>
      <c r="Y68" s="121" t="s">
        <v>404</v>
      </c>
      <c r="Z68" s="122">
        <v>114543069</v>
      </c>
    </row>
    <row r="69" spans="1:26" ht="24.75" thickBot="1">
      <c r="A69" s="252">
        <v>2018</v>
      </c>
      <c r="B69" s="252">
        <v>125569.72259999999</v>
      </c>
      <c r="N69" s="109"/>
      <c r="O69" s="110" t="s">
        <v>403</v>
      </c>
      <c r="P69" s="111">
        <v>742980</v>
      </c>
      <c r="Q69" s="111">
        <v>1528302</v>
      </c>
      <c r="R69" s="111">
        <v>6118584</v>
      </c>
      <c r="S69" s="111">
        <v>2322444</v>
      </c>
      <c r="T69" s="111">
        <v>528616</v>
      </c>
      <c r="U69" s="111">
        <v>3948487</v>
      </c>
      <c r="V69" s="111">
        <v>1231551</v>
      </c>
      <c r="W69" s="111">
        <v>588034</v>
      </c>
      <c r="X69" s="111">
        <v>1782589</v>
      </c>
      <c r="Y69" s="111" t="s">
        <v>404</v>
      </c>
      <c r="Z69" s="112">
        <v>18791587</v>
      </c>
    </row>
    <row r="70" spans="1:26" ht="23.25" thickTop="1">
      <c r="A70" s="252">
        <v>2019</v>
      </c>
      <c r="B70" s="252">
        <v>125054.4596</v>
      </c>
      <c r="D70" s="265" t="s">
        <v>282</v>
      </c>
      <c r="E70" s="266"/>
      <c r="F70" s="267"/>
      <c r="G70" s="267"/>
      <c r="H70" s="267"/>
      <c r="I70" s="267"/>
      <c r="J70" s="266"/>
      <c r="K70" s="267"/>
      <c r="L70" s="268"/>
      <c r="N70" s="113"/>
      <c r="O70" s="114" t="s">
        <v>405</v>
      </c>
      <c r="P70" s="115">
        <v>3524623</v>
      </c>
      <c r="Q70" s="115">
        <v>10473892</v>
      </c>
      <c r="R70" s="115">
        <v>22629887</v>
      </c>
      <c r="S70" s="115">
        <v>12791647</v>
      </c>
      <c r="T70" s="115">
        <v>5440840</v>
      </c>
      <c r="U70" s="115">
        <v>17173789</v>
      </c>
      <c r="V70" s="115">
        <v>4988778</v>
      </c>
      <c r="W70" s="115">
        <v>2647208</v>
      </c>
      <c r="X70" s="115">
        <v>7642221</v>
      </c>
      <c r="Y70" s="115" t="s">
        <v>404</v>
      </c>
      <c r="Z70" s="116">
        <v>87312885</v>
      </c>
    </row>
    <row r="71" spans="1:26" ht="24">
      <c r="A71" s="252">
        <v>2020</v>
      </c>
      <c r="B71" s="252">
        <v>124493.1731</v>
      </c>
      <c r="D71" s="269"/>
      <c r="E71" s="270"/>
      <c r="F71" s="271"/>
      <c r="G71" s="271"/>
      <c r="H71" s="271"/>
      <c r="I71" s="271"/>
      <c r="J71" s="270"/>
      <c r="K71" s="271"/>
      <c r="L71" s="272"/>
      <c r="N71" s="123">
        <v>37</v>
      </c>
      <c r="O71" s="114" t="s">
        <v>407</v>
      </c>
      <c r="P71" s="115">
        <v>4267603</v>
      </c>
      <c r="Q71" s="115">
        <v>12002194</v>
      </c>
      <c r="R71" s="115">
        <v>28748471</v>
      </c>
      <c r="S71" s="115">
        <v>15114091</v>
      </c>
      <c r="T71" s="115">
        <v>5969456</v>
      </c>
      <c r="U71" s="115">
        <v>21122276</v>
      </c>
      <c r="V71" s="115">
        <v>6220329</v>
      </c>
      <c r="W71" s="115">
        <v>3235242</v>
      </c>
      <c r="X71" s="115">
        <v>9424810</v>
      </c>
      <c r="Y71" s="115" t="s">
        <v>404</v>
      </c>
      <c r="Z71" s="116">
        <v>106104472</v>
      </c>
    </row>
    <row r="72" spans="1:26" ht="22.5">
      <c r="A72" s="252">
        <v>2021</v>
      </c>
      <c r="B72" s="252">
        <v>123880.8057</v>
      </c>
      <c r="D72" s="269" t="s">
        <v>283</v>
      </c>
      <c r="E72" s="270"/>
      <c r="F72" s="271"/>
      <c r="G72" s="271"/>
      <c r="H72" s="271"/>
      <c r="I72" s="271"/>
      <c r="J72" s="270"/>
      <c r="K72" s="271"/>
      <c r="L72" s="272"/>
      <c r="N72" s="118" t="s">
        <v>421</v>
      </c>
      <c r="O72" s="114" t="s">
        <v>409</v>
      </c>
      <c r="P72" s="115">
        <v>36891</v>
      </c>
      <c r="Q72" s="115" t="s">
        <v>404</v>
      </c>
      <c r="R72" s="115" t="s">
        <v>404</v>
      </c>
      <c r="S72" s="115">
        <v>234251</v>
      </c>
      <c r="T72" s="115">
        <v>114058</v>
      </c>
      <c r="U72" s="115" t="s">
        <v>404</v>
      </c>
      <c r="V72" s="115" t="s">
        <v>404</v>
      </c>
      <c r="W72" s="115">
        <v>1580767</v>
      </c>
      <c r="X72" s="115">
        <v>7087</v>
      </c>
      <c r="Y72" s="115" t="s">
        <v>404</v>
      </c>
      <c r="Z72" s="116">
        <v>1973054</v>
      </c>
    </row>
    <row r="73" spans="1:26">
      <c r="A73" s="252">
        <v>2022</v>
      </c>
      <c r="B73" s="252">
        <v>123226.0554</v>
      </c>
      <c r="D73" s="269" t="s">
        <v>284</v>
      </c>
      <c r="E73" s="273">
        <v>0.98868195800000003</v>
      </c>
      <c r="F73" s="271"/>
      <c r="G73" s="271"/>
      <c r="H73" s="271"/>
      <c r="I73" s="271"/>
      <c r="J73" s="270"/>
      <c r="K73" s="271"/>
      <c r="L73" s="272"/>
      <c r="N73" s="113"/>
      <c r="O73" s="114" t="s">
        <v>410</v>
      </c>
      <c r="P73" s="115">
        <v>1458127</v>
      </c>
      <c r="Q73" s="115">
        <v>1261701</v>
      </c>
      <c r="R73" s="115">
        <v>3033982</v>
      </c>
      <c r="S73" s="115">
        <v>1523775</v>
      </c>
      <c r="T73" s="115">
        <v>471321</v>
      </c>
      <c r="U73" s="115">
        <v>944916</v>
      </c>
      <c r="V73" s="115">
        <v>1602265</v>
      </c>
      <c r="W73" s="115">
        <v>333410</v>
      </c>
      <c r="X73" s="115">
        <v>3488799</v>
      </c>
      <c r="Y73" s="115" t="s">
        <v>404</v>
      </c>
      <c r="Z73" s="116">
        <v>14118296</v>
      </c>
    </row>
    <row r="74" spans="1:26">
      <c r="A74" s="252">
        <v>2023</v>
      </c>
      <c r="B74" s="252">
        <v>122518.3078</v>
      </c>
      <c r="D74" s="269" t="s">
        <v>285</v>
      </c>
      <c r="E74" s="270">
        <v>0.97749201399999996</v>
      </c>
      <c r="F74" s="271"/>
      <c r="G74" s="271"/>
      <c r="H74" s="271"/>
      <c r="I74" s="271"/>
      <c r="J74" s="270"/>
      <c r="K74" s="271"/>
      <c r="L74" s="272"/>
      <c r="N74" s="119"/>
      <c r="O74" s="120" t="s">
        <v>292</v>
      </c>
      <c r="P74" s="121">
        <v>5762621</v>
      </c>
      <c r="Q74" s="121">
        <v>13263895</v>
      </c>
      <c r="R74" s="121">
        <v>31782453</v>
      </c>
      <c r="S74" s="121">
        <v>16872117</v>
      </c>
      <c r="T74" s="121">
        <v>6554835</v>
      </c>
      <c r="U74" s="121">
        <v>22067192</v>
      </c>
      <c r="V74" s="121">
        <v>7822594</v>
      </c>
      <c r="W74" s="121">
        <v>4712940</v>
      </c>
      <c r="X74" s="121">
        <v>12920696</v>
      </c>
      <c r="Y74" s="121" t="s">
        <v>404</v>
      </c>
      <c r="Z74" s="122">
        <v>121759343</v>
      </c>
    </row>
    <row r="75" spans="1:26" ht="24">
      <c r="A75" s="252">
        <v>2024</v>
      </c>
      <c r="B75" s="252">
        <v>121762.8487</v>
      </c>
      <c r="D75" s="269" t="s">
        <v>286</v>
      </c>
      <c r="E75" s="270">
        <v>0.96054286099999997</v>
      </c>
      <c r="F75" s="271"/>
      <c r="G75" s="271"/>
      <c r="H75" s="271"/>
      <c r="I75" s="271"/>
      <c r="J75" s="270"/>
      <c r="K75" s="271"/>
      <c r="L75" s="272"/>
      <c r="N75" s="109"/>
      <c r="O75" s="110" t="s">
        <v>403</v>
      </c>
      <c r="P75" s="111">
        <v>865459</v>
      </c>
      <c r="Q75" s="111">
        <v>1793012</v>
      </c>
      <c r="R75" s="111">
        <v>7236621</v>
      </c>
      <c r="S75" s="111">
        <v>2692291</v>
      </c>
      <c r="T75" s="111">
        <v>619116</v>
      </c>
      <c r="U75" s="111">
        <v>4597664</v>
      </c>
      <c r="V75" s="111">
        <v>1454453</v>
      </c>
      <c r="W75" s="111">
        <v>700339</v>
      </c>
      <c r="X75" s="111">
        <v>2057892</v>
      </c>
      <c r="Y75" s="111" t="s">
        <v>404</v>
      </c>
      <c r="Z75" s="112">
        <v>22016847</v>
      </c>
    </row>
    <row r="76" spans="1:26" ht="22.5">
      <c r="A76" s="252">
        <v>2025</v>
      </c>
      <c r="B76" s="252">
        <v>120966.5082</v>
      </c>
      <c r="D76" s="269" t="s">
        <v>287</v>
      </c>
      <c r="E76" s="270">
        <v>73038648.709999993</v>
      </c>
      <c r="F76" s="271"/>
      <c r="G76" s="271"/>
      <c r="H76" s="271"/>
      <c r="I76" s="271"/>
      <c r="J76" s="270"/>
      <c r="K76" s="271"/>
      <c r="L76" s="272"/>
      <c r="N76" s="113"/>
      <c r="O76" s="114" t="s">
        <v>405</v>
      </c>
      <c r="P76" s="115">
        <v>3822894</v>
      </c>
      <c r="Q76" s="115">
        <v>11874148</v>
      </c>
      <c r="R76" s="115">
        <v>25728531</v>
      </c>
      <c r="S76" s="115">
        <v>14749032</v>
      </c>
      <c r="T76" s="115">
        <v>6393360</v>
      </c>
      <c r="U76" s="115">
        <v>19385121</v>
      </c>
      <c r="V76" s="115">
        <v>5496886</v>
      </c>
      <c r="W76" s="115">
        <v>2921850</v>
      </c>
      <c r="X76" s="115">
        <v>8282331</v>
      </c>
      <c r="Y76" s="115" t="s">
        <v>404</v>
      </c>
      <c r="Z76" s="116">
        <v>98654153</v>
      </c>
    </row>
    <row r="77" spans="1:26" ht="24">
      <c r="A77" s="252">
        <v>2026</v>
      </c>
      <c r="B77" s="252">
        <v>120134.55530000001</v>
      </c>
      <c r="D77" s="269" t="s">
        <v>288</v>
      </c>
      <c r="E77" s="270">
        <v>60</v>
      </c>
      <c r="F77" s="271"/>
      <c r="G77" s="271"/>
      <c r="H77" s="271"/>
      <c r="I77" s="271"/>
      <c r="J77" s="270"/>
      <c r="K77" s="271"/>
      <c r="L77" s="272"/>
      <c r="N77" s="123">
        <v>38</v>
      </c>
      <c r="O77" s="114" t="s">
        <v>407</v>
      </c>
      <c r="P77" s="115">
        <v>4688353</v>
      </c>
      <c r="Q77" s="115">
        <v>13667160</v>
      </c>
      <c r="R77" s="115">
        <v>32965152</v>
      </c>
      <c r="S77" s="115">
        <v>17441323</v>
      </c>
      <c r="T77" s="115">
        <v>7012476</v>
      </c>
      <c r="U77" s="115">
        <v>23982785</v>
      </c>
      <c r="V77" s="115">
        <v>6951339</v>
      </c>
      <c r="W77" s="115">
        <v>3622189</v>
      </c>
      <c r="X77" s="115">
        <v>10340223</v>
      </c>
      <c r="Y77" s="115" t="s">
        <v>404</v>
      </c>
      <c r="Z77" s="116">
        <v>120671000</v>
      </c>
    </row>
    <row r="78" spans="1:26" ht="22.5">
      <c r="A78" s="252">
        <v>2027</v>
      </c>
      <c r="B78" s="252">
        <v>119272.69319999999</v>
      </c>
      <c r="D78" s="269"/>
      <c r="E78" s="270"/>
      <c r="F78" s="271"/>
      <c r="G78" s="271"/>
      <c r="H78" s="271"/>
      <c r="I78" s="271"/>
      <c r="J78" s="270"/>
      <c r="K78" s="271"/>
      <c r="L78" s="272"/>
      <c r="N78" s="118" t="s">
        <v>422</v>
      </c>
      <c r="O78" s="114" t="s">
        <v>409</v>
      </c>
      <c r="P78" s="115">
        <v>34327</v>
      </c>
      <c r="Q78" s="115" t="s">
        <v>404</v>
      </c>
      <c r="R78" s="115">
        <v>308566</v>
      </c>
      <c r="S78" s="115">
        <v>286426</v>
      </c>
      <c r="T78" s="115">
        <v>134414</v>
      </c>
      <c r="U78" s="115">
        <v>291741</v>
      </c>
      <c r="V78" s="115" t="s">
        <v>404</v>
      </c>
      <c r="W78" s="115">
        <v>1714717</v>
      </c>
      <c r="X78" s="115">
        <v>9221</v>
      </c>
      <c r="Y78" s="115" t="s">
        <v>404</v>
      </c>
      <c r="Z78" s="116">
        <v>2779412</v>
      </c>
    </row>
    <row r="79" spans="1:26">
      <c r="A79" s="252">
        <v>2028</v>
      </c>
      <c r="B79" s="252">
        <v>118372.3125</v>
      </c>
      <c r="D79" s="269" t="s">
        <v>289</v>
      </c>
      <c r="E79" s="270"/>
      <c r="F79" s="271"/>
      <c r="G79" s="271"/>
      <c r="H79" s="271"/>
      <c r="I79" s="271"/>
      <c r="J79" s="270"/>
      <c r="K79" s="271"/>
      <c r="L79" s="272"/>
      <c r="N79" s="113"/>
      <c r="O79" s="114" t="s">
        <v>410</v>
      </c>
      <c r="P79" s="115">
        <v>1522769</v>
      </c>
      <c r="Q79" s="115">
        <v>1404439</v>
      </c>
      <c r="R79" s="115">
        <v>3555977</v>
      </c>
      <c r="S79" s="115">
        <v>1769678</v>
      </c>
      <c r="T79" s="115">
        <v>673827</v>
      </c>
      <c r="U79" s="115">
        <v>1083006</v>
      </c>
      <c r="V79" s="115">
        <v>2069081</v>
      </c>
      <c r="W79" s="115">
        <v>453793</v>
      </c>
      <c r="X79" s="115">
        <v>4036317</v>
      </c>
      <c r="Y79" s="115" t="s">
        <v>404</v>
      </c>
      <c r="Z79" s="116">
        <v>16568887</v>
      </c>
    </row>
    <row r="80" spans="1:26">
      <c r="A80" s="252">
        <v>2029</v>
      </c>
      <c r="B80" s="252">
        <v>117439.2545</v>
      </c>
      <c r="D80" s="269"/>
      <c r="E80" s="270" t="s">
        <v>294</v>
      </c>
      <c r="F80" s="271" t="s">
        <v>295</v>
      </c>
      <c r="G80" s="271" t="s">
        <v>296</v>
      </c>
      <c r="H80" s="271" t="s">
        <v>297</v>
      </c>
      <c r="I80" s="271" t="s">
        <v>298</v>
      </c>
      <c r="J80" s="270"/>
      <c r="K80" s="271"/>
      <c r="L80" s="272"/>
      <c r="N80" s="119"/>
      <c r="O80" s="120" t="s">
        <v>292</v>
      </c>
      <c r="P80" s="121">
        <v>6245449</v>
      </c>
      <c r="Q80" s="121">
        <v>15071599</v>
      </c>
      <c r="R80" s="121">
        <v>36829695</v>
      </c>
      <c r="S80" s="121">
        <v>19497427</v>
      </c>
      <c r="T80" s="121">
        <v>7820717</v>
      </c>
      <c r="U80" s="121">
        <v>25357532</v>
      </c>
      <c r="V80" s="121">
        <v>9020420</v>
      </c>
      <c r="W80" s="121">
        <v>5284775</v>
      </c>
      <c r="X80" s="121">
        <v>14385761</v>
      </c>
      <c r="Y80" s="121" t="s">
        <v>404</v>
      </c>
      <c r="Z80" s="122">
        <v>139513375</v>
      </c>
    </row>
    <row r="81" spans="1:26" ht="24">
      <c r="A81" s="252">
        <v>2030</v>
      </c>
      <c r="B81" s="252">
        <v>116481.05160000001</v>
      </c>
      <c r="D81" s="269" t="s">
        <v>290</v>
      </c>
      <c r="E81" s="270">
        <v>1</v>
      </c>
      <c r="F81" s="270">
        <v>1.36689E+19</v>
      </c>
      <c r="G81" s="270">
        <v>1.36689E+19</v>
      </c>
      <c r="H81" s="271">
        <v>2562.291792</v>
      </c>
      <c r="I81" s="270">
        <v>1.07232E-49</v>
      </c>
      <c r="J81" s="270"/>
      <c r="K81" s="271"/>
      <c r="L81" s="272"/>
      <c r="N81" s="109"/>
      <c r="O81" s="110" t="s">
        <v>403</v>
      </c>
      <c r="P81" s="111">
        <v>993185</v>
      </c>
      <c r="Q81" s="111">
        <v>2090485</v>
      </c>
      <c r="R81" s="111">
        <v>8320173</v>
      </c>
      <c r="S81" s="111">
        <v>3046349</v>
      </c>
      <c r="T81" s="111">
        <v>713132</v>
      </c>
      <c r="U81" s="111">
        <v>5263482</v>
      </c>
      <c r="V81" s="111">
        <v>1668329</v>
      </c>
      <c r="W81" s="111">
        <v>816652</v>
      </c>
      <c r="X81" s="111">
        <v>2380301</v>
      </c>
      <c r="Y81" s="111" t="s">
        <v>404</v>
      </c>
      <c r="Z81" s="112">
        <v>25292088</v>
      </c>
    </row>
    <row r="82" spans="1:26" ht="22.5">
      <c r="A82" s="252">
        <v>2031</v>
      </c>
      <c r="B82" s="252">
        <v>115505.99159999999</v>
      </c>
      <c r="D82" s="269" t="s">
        <v>291</v>
      </c>
      <c r="E82" s="270">
        <v>59</v>
      </c>
      <c r="F82" s="270">
        <v>3.14744E+17</v>
      </c>
      <c r="G82" s="270">
        <v>5334640000000000</v>
      </c>
      <c r="H82" s="271"/>
      <c r="I82" s="271"/>
      <c r="J82" s="270"/>
      <c r="K82" s="271"/>
      <c r="L82" s="272"/>
      <c r="N82" s="113"/>
      <c r="O82" s="114" t="s">
        <v>405</v>
      </c>
      <c r="P82" s="115">
        <v>4077781</v>
      </c>
      <c r="Q82" s="115">
        <v>12732920</v>
      </c>
      <c r="R82" s="115">
        <v>29271826</v>
      </c>
      <c r="S82" s="115">
        <v>16629856</v>
      </c>
      <c r="T82" s="115">
        <v>7204835</v>
      </c>
      <c r="U82" s="115">
        <v>21602901</v>
      </c>
      <c r="V82" s="115">
        <v>6341002</v>
      </c>
      <c r="W82" s="115">
        <v>3295718</v>
      </c>
      <c r="X82" s="115">
        <v>8976426</v>
      </c>
      <c r="Y82" s="115" t="s">
        <v>404</v>
      </c>
      <c r="Z82" s="116">
        <v>110133265</v>
      </c>
    </row>
    <row r="83" spans="1:26" ht="24">
      <c r="A83" s="252">
        <v>2032</v>
      </c>
      <c r="B83" s="252">
        <v>114518.8254</v>
      </c>
      <c r="D83" s="269" t="s">
        <v>292</v>
      </c>
      <c r="E83" s="270">
        <v>60</v>
      </c>
      <c r="F83" s="270">
        <v>1.39837E+19</v>
      </c>
      <c r="G83" s="271"/>
      <c r="H83" s="271"/>
      <c r="I83" s="271"/>
      <c r="J83" s="270"/>
      <c r="K83" s="271"/>
      <c r="L83" s="272"/>
      <c r="N83" s="123">
        <v>39</v>
      </c>
      <c r="O83" s="114" t="s">
        <v>407</v>
      </c>
      <c r="P83" s="115">
        <v>5070966</v>
      </c>
      <c r="Q83" s="115">
        <v>14823405</v>
      </c>
      <c r="R83" s="115">
        <v>37591999</v>
      </c>
      <c r="S83" s="115">
        <v>19676205</v>
      </c>
      <c r="T83" s="115">
        <v>7917967</v>
      </c>
      <c r="U83" s="115">
        <v>26866383</v>
      </c>
      <c r="V83" s="115">
        <v>8009331</v>
      </c>
      <c r="W83" s="115">
        <v>4112370</v>
      </c>
      <c r="X83" s="115">
        <v>11356727</v>
      </c>
      <c r="Y83" s="115" t="s">
        <v>404</v>
      </c>
      <c r="Z83" s="116">
        <v>135425353</v>
      </c>
    </row>
    <row r="84" spans="1:26" ht="22.5">
      <c r="A84" s="252">
        <v>2033</v>
      </c>
      <c r="B84" s="252">
        <v>113503.5039</v>
      </c>
      <c r="D84" s="269"/>
      <c r="E84" s="270"/>
      <c r="F84" s="271"/>
      <c r="G84" s="271"/>
      <c r="H84" s="271"/>
      <c r="I84" s="271"/>
      <c r="J84" s="270"/>
      <c r="K84" s="271"/>
      <c r="L84" s="272"/>
      <c r="N84" s="118" t="s">
        <v>423</v>
      </c>
      <c r="O84" s="114" t="s">
        <v>409</v>
      </c>
      <c r="P84" s="115">
        <v>33639</v>
      </c>
      <c r="Q84" s="115" t="s">
        <v>404</v>
      </c>
      <c r="R84" s="115">
        <v>567978</v>
      </c>
      <c r="S84" s="115">
        <v>707976</v>
      </c>
      <c r="T84" s="115">
        <v>155397</v>
      </c>
      <c r="U84" s="115">
        <v>454211</v>
      </c>
      <c r="V84" s="115" t="s">
        <v>404</v>
      </c>
      <c r="W84" s="115">
        <v>1928737</v>
      </c>
      <c r="X84" s="115">
        <v>11671</v>
      </c>
      <c r="Y84" s="115" t="s">
        <v>404</v>
      </c>
      <c r="Z84" s="116">
        <v>3859609</v>
      </c>
    </row>
    <row r="85" spans="1:26">
      <c r="A85" s="252">
        <v>2034</v>
      </c>
      <c r="B85" s="252">
        <v>112466.0622</v>
      </c>
      <c r="D85" s="269"/>
      <c r="E85" s="270" t="s">
        <v>299</v>
      </c>
      <c r="F85" s="271" t="s">
        <v>287</v>
      </c>
      <c r="G85" s="271" t="s">
        <v>300</v>
      </c>
      <c r="H85" s="271" t="s">
        <v>301</v>
      </c>
      <c r="I85" s="271" t="s">
        <v>302</v>
      </c>
      <c r="J85" s="270" t="s">
        <v>303</v>
      </c>
      <c r="K85" s="271" t="s">
        <v>304</v>
      </c>
      <c r="L85" s="272" t="s">
        <v>305</v>
      </c>
      <c r="N85" s="113"/>
      <c r="O85" s="114" t="s">
        <v>410</v>
      </c>
      <c r="P85" s="115">
        <v>1806024</v>
      </c>
      <c r="Q85" s="115">
        <v>1390124</v>
      </c>
      <c r="R85" s="115">
        <v>3968833</v>
      </c>
      <c r="S85" s="115">
        <v>1984923</v>
      </c>
      <c r="T85" s="115">
        <v>680354</v>
      </c>
      <c r="U85" s="115">
        <v>1168973</v>
      </c>
      <c r="V85" s="115">
        <v>2434393</v>
      </c>
      <c r="W85" s="115">
        <v>489845</v>
      </c>
      <c r="X85" s="115">
        <v>4492332</v>
      </c>
      <c r="Y85" s="115" t="s">
        <v>404</v>
      </c>
      <c r="Z85" s="116">
        <v>18415801</v>
      </c>
    </row>
    <row r="86" spans="1:26">
      <c r="A86" s="252">
        <v>2035</v>
      </c>
      <c r="B86" s="252">
        <v>111412.95170000001</v>
      </c>
      <c r="D86" s="269" t="s">
        <v>293</v>
      </c>
      <c r="E86" s="270">
        <v>0</v>
      </c>
      <c r="F86" s="271" t="e">
        <v>#N/A</v>
      </c>
      <c r="G86" s="271" t="e">
        <v>#N/A</v>
      </c>
      <c r="H86" s="271" t="e">
        <v>#N/A</v>
      </c>
      <c r="I86" s="271" t="e">
        <v>#N/A</v>
      </c>
      <c r="J86" s="270" t="e">
        <v>#N/A</v>
      </c>
      <c r="K86" s="271" t="e">
        <v>#N/A</v>
      </c>
      <c r="L86" s="272" t="e">
        <v>#N/A</v>
      </c>
      <c r="N86" s="119"/>
      <c r="O86" s="120" t="s">
        <v>292</v>
      </c>
      <c r="P86" s="121">
        <v>6910629</v>
      </c>
      <c r="Q86" s="121">
        <v>16213529</v>
      </c>
      <c r="R86" s="121">
        <v>42128810</v>
      </c>
      <c r="S86" s="121">
        <v>22369104</v>
      </c>
      <c r="T86" s="121">
        <v>8753718</v>
      </c>
      <c r="U86" s="121">
        <v>28489567</v>
      </c>
      <c r="V86" s="121">
        <v>10443724</v>
      </c>
      <c r="W86" s="121">
        <v>6038215</v>
      </c>
      <c r="X86" s="121">
        <v>15860730</v>
      </c>
      <c r="Y86" s="121" t="s">
        <v>404</v>
      </c>
      <c r="Z86" s="122">
        <v>157208026</v>
      </c>
    </row>
    <row r="87" spans="1:26" ht="24.75" thickBot="1">
      <c r="A87" s="252">
        <v>2036</v>
      </c>
      <c r="B87" s="252">
        <v>110353.7803</v>
      </c>
      <c r="D87" s="274" t="s">
        <v>306</v>
      </c>
      <c r="E87" s="275">
        <v>2.9685829269999999</v>
      </c>
      <c r="F87" s="276">
        <v>5.8645527000000003E-2</v>
      </c>
      <c r="G87" s="276">
        <v>50.619085259999999</v>
      </c>
      <c r="H87" s="275">
        <v>2.5905100000000002E-50</v>
      </c>
      <c r="I87" s="276">
        <v>2.8512335000000002</v>
      </c>
      <c r="J87" s="275">
        <v>3.0859323550000002</v>
      </c>
      <c r="K87" s="276">
        <v>2.8512335000000002</v>
      </c>
      <c r="L87" s="277">
        <v>3.0859323550000002</v>
      </c>
      <c r="N87" s="109"/>
      <c r="O87" s="110" t="s">
        <v>403</v>
      </c>
      <c r="P87" s="111">
        <v>1114306</v>
      </c>
      <c r="Q87" s="111">
        <v>2356151</v>
      </c>
      <c r="R87" s="111">
        <v>9411225</v>
      </c>
      <c r="S87" s="111">
        <v>3389318</v>
      </c>
      <c r="T87" s="111">
        <v>794377</v>
      </c>
      <c r="U87" s="111">
        <v>5803313</v>
      </c>
      <c r="V87" s="111">
        <v>1858980</v>
      </c>
      <c r="W87" s="111">
        <v>918931</v>
      </c>
      <c r="X87" s="111">
        <v>2677137</v>
      </c>
      <c r="Y87" s="111" t="s">
        <v>404</v>
      </c>
      <c r="Z87" s="112">
        <v>28323738</v>
      </c>
    </row>
    <row r="88" spans="1:26" ht="23.25" thickTop="1">
      <c r="A88" s="252">
        <v>2037</v>
      </c>
      <c r="B88" s="252">
        <v>109297.6116</v>
      </c>
      <c r="D88" s="262"/>
      <c r="E88" s="263"/>
      <c r="F88" s="262"/>
      <c r="G88" s="262"/>
      <c r="H88" s="262"/>
      <c r="I88" s="262"/>
      <c r="J88" s="264"/>
      <c r="K88" s="262"/>
      <c r="L88" s="262"/>
      <c r="N88" s="113"/>
      <c r="O88" s="114" t="s">
        <v>405</v>
      </c>
      <c r="P88" s="115">
        <v>4269124</v>
      </c>
      <c r="Q88" s="115">
        <v>13063266</v>
      </c>
      <c r="R88" s="115">
        <v>31614499</v>
      </c>
      <c r="S88" s="115">
        <v>17494279</v>
      </c>
      <c r="T88" s="115">
        <v>7329655</v>
      </c>
      <c r="U88" s="115">
        <v>22448637</v>
      </c>
      <c r="V88" s="115">
        <v>6657299</v>
      </c>
      <c r="W88" s="115">
        <v>3646222</v>
      </c>
      <c r="X88" s="115">
        <v>9200696</v>
      </c>
      <c r="Y88" s="115" t="s">
        <v>404</v>
      </c>
      <c r="Z88" s="116">
        <v>115723677</v>
      </c>
    </row>
    <row r="89" spans="1:26" ht="24">
      <c r="A89" s="252">
        <v>2038</v>
      </c>
      <c r="B89" s="252">
        <v>108227.0037</v>
      </c>
      <c r="D89" s="262"/>
      <c r="E89" s="263"/>
      <c r="F89" s="262"/>
      <c r="G89" s="262"/>
      <c r="H89" s="262"/>
      <c r="I89" s="262"/>
      <c r="J89" s="264"/>
      <c r="K89" s="262"/>
      <c r="L89" s="262"/>
      <c r="N89" s="123">
        <v>40</v>
      </c>
      <c r="O89" s="114" t="s">
        <v>407</v>
      </c>
      <c r="P89" s="115">
        <v>5383430</v>
      </c>
      <c r="Q89" s="115">
        <v>15419417</v>
      </c>
      <c r="R89" s="115">
        <v>41025724</v>
      </c>
      <c r="S89" s="115">
        <v>20883597</v>
      </c>
      <c r="T89" s="115">
        <v>8124032</v>
      </c>
      <c r="U89" s="115">
        <v>28251950</v>
      </c>
      <c r="V89" s="115">
        <v>8516279</v>
      </c>
      <c r="W89" s="115">
        <v>4565153</v>
      </c>
      <c r="X89" s="115">
        <v>11877833</v>
      </c>
      <c r="Y89" s="115" t="s">
        <v>404</v>
      </c>
      <c r="Z89" s="116">
        <v>144047415</v>
      </c>
    </row>
    <row r="90" spans="1:26" ht="22.5">
      <c r="A90" s="252">
        <v>2039</v>
      </c>
      <c r="B90" s="252">
        <v>107147.379</v>
      </c>
      <c r="D90" s="262"/>
      <c r="E90" s="263"/>
      <c r="F90" s="262"/>
      <c r="G90" s="262"/>
      <c r="H90" s="262"/>
      <c r="I90" s="262"/>
      <c r="J90" s="264"/>
      <c r="K90" s="262"/>
      <c r="L90" s="262"/>
      <c r="N90" s="118" t="s">
        <v>424</v>
      </c>
      <c r="O90" s="114" t="s">
        <v>409</v>
      </c>
      <c r="P90" s="115">
        <v>33419</v>
      </c>
      <c r="Q90" s="115" t="s">
        <v>404</v>
      </c>
      <c r="R90" s="115">
        <v>554305</v>
      </c>
      <c r="S90" s="115">
        <v>711760</v>
      </c>
      <c r="T90" s="115">
        <v>143604</v>
      </c>
      <c r="U90" s="115">
        <v>864399</v>
      </c>
      <c r="V90" s="115" t="s">
        <v>404</v>
      </c>
      <c r="W90" s="115">
        <v>2078343</v>
      </c>
      <c r="X90" s="115">
        <v>14922</v>
      </c>
      <c r="Y90" s="115" t="s">
        <v>404</v>
      </c>
      <c r="Z90" s="116">
        <v>4400752</v>
      </c>
    </row>
    <row r="91" spans="1:26">
      <c r="A91" s="252">
        <v>2040</v>
      </c>
      <c r="B91" s="252">
        <v>106064.28260000001</v>
      </c>
      <c r="N91" s="113"/>
      <c r="O91" s="114" t="s">
        <v>410</v>
      </c>
      <c r="P91" s="115">
        <v>1922280</v>
      </c>
      <c r="Q91" s="115">
        <v>2471535</v>
      </c>
      <c r="R91" s="115">
        <v>4216315</v>
      </c>
      <c r="S91" s="115">
        <v>2532063</v>
      </c>
      <c r="T91" s="115">
        <v>594977</v>
      </c>
      <c r="U91" s="115">
        <v>1275455</v>
      </c>
      <c r="V91" s="115">
        <v>2988923</v>
      </c>
      <c r="W91" s="115">
        <v>531387</v>
      </c>
      <c r="X91" s="115">
        <v>4469338</v>
      </c>
      <c r="Y91" s="115" t="s">
        <v>404</v>
      </c>
      <c r="Z91" s="116">
        <v>21002273</v>
      </c>
    </row>
    <row r="92" spans="1:26">
      <c r="A92" s="252">
        <v>2041</v>
      </c>
      <c r="B92" s="252">
        <v>104982.07279999999</v>
      </c>
      <c r="N92" s="119"/>
      <c r="O92" s="120" t="s">
        <v>292</v>
      </c>
      <c r="P92" s="121">
        <v>7339129</v>
      </c>
      <c r="Q92" s="121">
        <v>17890952</v>
      </c>
      <c r="R92" s="121">
        <v>45796344</v>
      </c>
      <c r="S92" s="121">
        <v>24127420</v>
      </c>
      <c r="T92" s="121">
        <v>8862613</v>
      </c>
      <c r="U92" s="121">
        <v>30391804</v>
      </c>
      <c r="V92" s="121">
        <v>11505202</v>
      </c>
      <c r="W92" s="121">
        <v>6545299</v>
      </c>
      <c r="X92" s="121">
        <v>16362093</v>
      </c>
      <c r="Y92" s="121" t="s">
        <v>404</v>
      </c>
      <c r="Z92" s="122">
        <v>168820856</v>
      </c>
    </row>
    <row r="93" spans="1:26" ht="24">
      <c r="A93" s="252">
        <v>2042</v>
      </c>
      <c r="B93" s="252">
        <v>103913.03019999999</v>
      </c>
      <c r="N93" s="109"/>
      <c r="O93" s="110" t="s">
        <v>403</v>
      </c>
      <c r="P93" s="111">
        <v>1242667</v>
      </c>
      <c r="Q93" s="111">
        <v>2665617</v>
      </c>
      <c r="R93" s="111">
        <v>10538211</v>
      </c>
      <c r="S93" s="111">
        <v>3788980</v>
      </c>
      <c r="T93" s="111">
        <v>872697</v>
      </c>
      <c r="U93" s="111">
        <v>6404759</v>
      </c>
      <c r="V93" s="111">
        <v>2090263</v>
      </c>
      <c r="W93" s="111">
        <v>1047766</v>
      </c>
      <c r="X93" s="111">
        <v>3050444</v>
      </c>
      <c r="Y93" s="111" t="s">
        <v>404</v>
      </c>
      <c r="Z93" s="112">
        <v>31701404</v>
      </c>
    </row>
    <row r="94" spans="1:26" ht="22.5">
      <c r="A94" s="252">
        <v>2043</v>
      </c>
      <c r="B94" s="252">
        <v>102843.32460000001</v>
      </c>
      <c r="N94" s="113"/>
      <c r="O94" s="114" t="s">
        <v>405</v>
      </c>
      <c r="P94" s="115">
        <v>4687887</v>
      </c>
      <c r="Q94" s="115">
        <v>14336203</v>
      </c>
      <c r="R94" s="115">
        <v>35915347</v>
      </c>
      <c r="S94" s="115">
        <v>19740552</v>
      </c>
      <c r="T94" s="115">
        <v>8024233</v>
      </c>
      <c r="U94" s="115">
        <v>25599439</v>
      </c>
      <c r="V94" s="115">
        <v>7612538</v>
      </c>
      <c r="W94" s="115">
        <v>3406706</v>
      </c>
      <c r="X94" s="115">
        <v>9895815</v>
      </c>
      <c r="Y94" s="115" t="s">
        <v>404</v>
      </c>
      <c r="Z94" s="116">
        <v>129218720</v>
      </c>
    </row>
    <row r="95" spans="1:26" ht="24">
      <c r="A95" s="252">
        <v>2044</v>
      </c>
      <c r="B95" s="252">
        <v>101777.098</v>
      </c>
      <c r="N95" s="123">
        <v>41</v>
      </c>
      <c r="O95" s="114" t="s">
        <v>407</v>
      </c>
      <c r="P95" s="115">
        <v>5930554</v>
      </c>
      <c r="Q95" s="115">
        <v>17001820</v>
      </c>
      <c r="R95" s="115">
        <v>46453558</v>
      </c>
      <c r="S95" s="115">
        <v>23529532</v>
      </c>
      <c r="T95" s="115">
        <v>8896930</v>
      </c>
      <c r="U95" s="115">
        <v>32004198</v>
      </c>
      <c r="V95" s="115">
        <v>9702801</v>
      </c>
      <c r="W95" s="115">
        <v>4454472</v>
      </c>
      <c r="X95" s="115">
        <v>12946259</v>
      </c>
      <c r="Y95" s="115" t="s">
        <v>404</v>
      </c>
      <c r="Z95" s="116">
        <v>160920124</v>
      </c>
    </row>
    <row r="96" spans="1:26" ht="22.5">
      <c r="A96" s="252">
        <v>2045</v>
      </c>
      <c r="B96" s="252">
        <v>100712.8792</v>
      </c>
      <c r="N96" s="118" t="s">
        <v>425</v>
      </c>
      <c r="O96" s="114" t="s">
        <v>409</v>
      </c>
      <c r="P96" s="115">
        <v>36248</v>
      </c>
      <c r="Q96" s="115" t="s">
        <v>404</v>
      </c>
      <c r="R96" s="115">
        <v>589261</v>
      </c>
      <c r="S96" s="115">
        <v>632290</v>
      </c>
      <c r="T96" s="115">
        <v>173214</v>
      </c>
      <c r="U96" s="115">
        <v>1096564</v>
      </c>
      <c r="V96" s="115">
        <v>3815</v>
      </c>
      <c r="W96" s="115">
        <v>2179234</v>
      </c>
      <c r="X96" s="115">
        <v>19590</v>
      </c>
      <c r="Y96" s="115" t="s">
        <v>404</v>
      </c>
      <c r="Z96" s="116">
        <v>4730216</v>
      </c>
    </row>
    <row r="97" spans="1:26">
      <c r="A97" s="252">
        <v>2046</v>
      </c>
      <c r="B97" s="252">
        <v>99664.774829999995</v>
      </c>
      <c r="N97" s="113"/>
      <c r="O97" s="114" t="s">
        <v>410</v>
      </c>
      <c r="P97" s="115">
        <v>2175426</v>
      </c>
      <c r="Q97" s="115">
        <v>3099437</v>
      </c>
      <c r="R97" s="115">
        <v>4673617</v>
      </c>
      <c r="S97" s="115">
        <v>2915989</v>
      </c>
      <c r="T97" s="115">
        <v>687422</v>
      </c>
      <c r="U97" s="115">
        <v>1579844</v>
      </c>
      <c r="V97" s="115">
        <v>3946486</v>
      </c>
      <c r="W97" s="115">
        <v>617569</v>
      </c>
      <c r="X97" s="115">
        <v>4949969</v>
      </c>
      <c r="Y97" s="115" t="s">
        <v>404</v>
      </c>
      <c r="Z97" s="116">
        <v>24645759</v>
      </c>
    </row>
    <row r="98" spans="1:26">
      <c r="A98" s="252">
        <v>2047</v>
      </c>
      <c r="B98" s="252">
        <v>98633.195489999998</v>
      </c>
      <c r="N98" s="119"/>
      <c r="O98" s="120" t="s">
        <v>292</v>
      </c>
      <c r="P98" s="121">
        <v>8142228</v>
      </c>
      <c r="Q98" s="121">
        <v>20101257</v>
      </c>
      <c r="R98" s="121">
        <v>51716436</v>
      </c>
      <c r="S98" s="121">
        <v>27077811</v>
      </c>
      <c r="T98" s="121">
        <v>9757566</v>
      </c>
      <c r="U98" s="121">
        <v>34680606</v>
      </c>
      <c r="V98" s="121">
        <v>13653102</v>
      </c>
      <c r="W98" s="121">
        <v>7251275</v>
      </c>
      <c r="X98" s="121">
        <v>17915818</v>
      </c>
      <c r="Y98" s="121" t="s">
        <v>404</v>
      </c>
      <c r="Z98" s="122">
        <v>190296099</v>
      </c>
    </row>
    <row r="99" spans="1:26" ht="24">
      <c r="A99" s="252">
        <v>2048</v>
      </c>
      <c r="B99" s="252">
        <v>97585.386360000004</v>
      </c>
      <c r="N99" s="109"/>
      <c r="O99" s="110" t="s">
        <v>403</v>
      </c>
      <c r="P99" s="111">
        <v>1394913</v>
      </c>
      <c r="Q99" s="111">
        <v>3016364</v>
      </c>
      <c r="R99" s="111">
        <v>11818532</v>
      </c>
      <c r="S99" s="111">
        <v>4267545</v>
      </c>
      <c r="T99" s="111">
        <v>968088</v>
      </c>
      <c r="U99" s="111">
        <v>7159300</v>
      </c>
      <c r="V99" s="111">
        <v>2374368</v>
      </c>
      <c r="W99" s="111">
        <v>1192508</v>
      </c>
      <c r="X99" s="111">
        <v>3472056</v>
      </c>
      <c r="Y99" s="111" t="s">
        <v>404</v>
      </c>
      <c r="Z99" s="112">
        <v>35663674</v>
      </c>
    </row>
    <row r="100" spans="1:26" ht="22.5">
      <c r="A100" s="252">
        <v>2049</v>
      </c>
      <c r="B100" s="252">
        <v>96542.780100000004</v>
      </c>
      <c r="N100" s="113"/>
      <c r="O100" s="114" t="s">
        <v>405</v>
      </c>
      <c r="P100" s="115">
        <v>5196352</v>
      </c>
      <c r="Q100" s="115">
        <v>16102260</v>
      </c>
      <c r="R100" s="115">
        <v>41362373</v>
      </c>
      <c r="S100" s="115">
        <v>22578448</v>
      </c>
      <c r="T100" s="115">
        <v>8612114</v>
      </c>
      <c r="U100" s="115">
        <v>29572087</v>
      </c>
      <c r="V100" s="115">
        <v>9183978</v>
      </c>
      <c r="W100" s="115">
        <v>3876862</v>
      </c>
      <c r="X100" s="115">
        <v>11320819</v>
      </c>
      <c r="Y100" s="115" t="s">
        <v>404</v>
      </c>
      <c r="Z100" s="116">
        <v>147805293</v>
      </c>
    </row>
    <row r="101" spans="1:26" ht="24">
      <c r="A101" s="252">
        <v>2050</v>
      </c>
      <c r="B101" s="252">
        <v>95505.484389999998</v>
      </c>
      <c r="N101" s="123">
        <v>42</v>
      </c>
      <c r="O101" s="114" t="s">
        <v>407</v>
      </c>
      <c r="P101" s="115">
        <v>6591265</v>
      </c>
      <c r="Q101" s="115">
        <v>19118624</v>
      </c>
      <c r="R101" s="115">
        <v>53180905</v>
      </c>
      <c r="S101" s="115">
        <v>26845993</v>
      </c>
      <c r="T101" s="115">
        <v>9580202</v>
      </c>
      <c r="U101" s="115">
        <v>36731387</v>
      </c>
      <c r="V101" s="115">
        <v>11558346</v>
      </c>
      <c r="W101" s="115">
        <v>5069370</v>
      </c>
      <c r="X101" s="115">
        <v>14792875</v>
      </c>
      <c r="Y101" s="115" t="s">
        <v>404</v>
      </c>
      <c r="Z101" s="116">
        <v>183468967</v>
      </c>
    </row>
    <row r="102" spans="1:26" ht="22.5">
      <c r="A102" s="252">
        <v>2051</v>
      </c>
      <c r="B102" s="252">
        <v>94475.315900000001</v>
      </c>
      <c r="N102" s="118" t="s">
        <v>426</v>
      </c>
      <c r="O102" s="114" t="s">
        <v>409</v>
      </c>
      <c r="P102" s="115">
        <v>30306</v>
      </c>
      <c r="Q102" s="115" t="s">
        <v>404</v>
      </c>
      <c r="R102" s="115">
        <v>1130204</v>
      </c>
      <c r="S102" s="115">
        <v>650988</v>
      </c>
      <c r="T102" s="115">
        <v>156571</v>
      </c>
      <c r="U102" s="115">
        <v>1209971</v>
      </c>
      <c r="V102" s="115">
        <v>1078517</v>
      </c>
      <c r="W102" s="115">
        <v>2707026</v>
      </c>
      <c r="X102" s="115">
        <v>27220</v>
      </c>
      <c r="Y102" s="115" t="s">
        <v>404</v>
      </c>
      <c r="Z102" s="116">
        <v>6990803</v>
      </c>
    </row>
    <row r="103" spans="1:26">
      <c r="A103" s="252">
        <v>2052</v>
      </c>
      <c r="B103" s="252">
        <v>93456.557440000004</v>
      </c>
      <c r="N103" s="113"/>
      <c r="O103" s="114" t="s">
        <v>410</v>
      </c>
      <c r="P103" s="115">
        <v>2283523</v>
      </c>
      <c r="Q103" s="115">
        <v>3449029</v>
      </c>
      <c r="R103" s="115">
        <v>5120423</v>
      </c>
      <c r="S103" s="115">
        <v>3342046</v>
      </c>
      <c r="T103" s="115">
        <v>900663</v>
      </c>
      <c r="U103" s="115">
        <v>2175611</v>
      </c>
      <c r="V103" s="115">
        <v>4314642</v>
      </c>
      <c r="W103" s="115">
        <v>836703</v>
      </c>
      <c r="X103" s="115">
        <v>5209346</v>
      </c>
      <c r="Y103" s="115" t="s">
        <v>404</v>
      </c>
      <c r="Z103" s="116">
        <v>27631986</v>
      </c>
    </row>
    <row r="104" spans="1:26">
      <c r="A104" s="252">
        <v>2053</v>
      </c>
      <c r="B104" s="252">
        <v>92436.490460000001</v>
      </c>
      <c r="N104" s="119"/>
      <c r="O104" s="120" t="s">
        <v>292</v>
      </c>
      <c r="P104" s="121">
        <v>8905094</v>
      </c>
      <c r="Q104" s="121">
        <v>22567653</v>
      </c>
      <c r="R104" s="121">
        <v>59431532</v>
      </c>
      <c r="S104" s="121">
        <v>30839027</v>
      </c>
      <c r="T104" s="121">
        <v>10637436</v>
      </c>
      <c r="U104" s="121">
        <v>40116969</v>
      </c>
      <c r="V104" s="121">
        <v>16951505</v>
      </c>
      <c r="W104" s="121">
        <v>8613099</v>
      </c>
      <c r="X104" s="121">
        <v>20029441</v>
      </c>
      <c r="Y104" s="121" t="s">
        <v>404</v>
      </c>
      <c r="Z104" s="122">
        <v>218091756</v>
      </c>
    </row>
    <row r="105" spans="1:26" ht="24">
      <c r="A105" s="252">
        <v>2054</v>
      </c>
      <c r="B105" s="252">
        <v>91411.44515</v>
      </c>
      <c r="N105" s="109"/>
      <c r="O105" s="110" t="s">
        <v>403</v>
      </c>
      <c r="P105" s="111">
        <v>1588742</v>
      </c>
      <c r="Q105" s="111">
        <v>3406251</v>
      </c>
      <c r="R105" s="111">
        <v>13264219</v>
      </c>
      <c r="S105" s="111">
        <v>4718345</v>
      </c>
      <c r="T105" s="111">
        <v>1073069</v>
      </c>
      <c r="U105" s="111">
        <v>7798417</v>
      </c>
      <c r="V105" s="111">
        <v>2621993</v>
      </c>
      <c r="W105" s="111">
        <v>1318348</v>
      </c>
      <c r="X105" s="111">
        <v>3805206</v>
      </c>
      <c r="Y105" s="111" t="s">
        <v>404</v>
      </c>
      <c r="Z105" s="112">
        <v>39594590</v>
      </c>
    </row>
    <row r="106" spans="1:26" ht="22.5">
      <c r="A106" s="252">
        <v>2055</v>
      </c>
      <c r="B106" s="252">
        <v>90380.571240000005</v>
      </c>
      <c r="N106" s="113"/>
      <c r="O106" s="114" t="s">
        <v>405</v>
      </c>
      <c r="P106" s="115">
        <v>5402592</v>
      </c>
      <c r="Q106" s="115">
        <v>17304473</v>
      </c>
      <c r="R106" s="115">
        <v>46523174</v>
      </c>
      <c r="S106" s="115">
        <v>25088872</v>
      </c>
      <c r="T106" s="115">
        <v>8869292</v>
      </c>
      <c r="U106" s="115">
        <v>33062740</v>
      </c>
      <c r="V106" s="115">
        <v>10518665</v>
      </c>
      <c r="W106" s="115">
        <v>4257041</v>
      </c>
      <c r="X106" s="115">
        <v>12060962</v>
      </c>
      <c r="Y106" s="115" t="s">
        <v>404</v>
      </c>
      <c r="Z106" s="116">
        <v>163087811</v>
      </c>
    </row>
    <row r="107" spans="1:26" ht="24">
      <c r="A107" s="252">
        <v>2056</v>
      </c>
      <c r="B107" s="252">
        <v>89341.8266</v>
      </c>
      <c r="N107" s="123">
        <v>43</v>
      </c>
      <c r="O107" s="114" t="s">
        <v>407</v>
      </c>
      <c r="P107" s="115">
        <v>6991334</v>
      </c>
      <c r="Q107" s="115">
        <v>20710724</v>
      </c>
      <c r="R107" s="115">
        <v>59787393</v>
      </c>
      <c r="S107" s="115">
        <v>29807217</v>
      </c>
      <c r="T107" s="115">
        <v>9942361</v>
      </c>
      <c r="U107" s="115">
        <v>40861157</v>
      </c>
      <c r="V107" s="115">
        <v>13140658</v>
      </c>
      <c r="W107" s="115">
        <v>5575389</v>
      </c>
      <c r="X107" s="115">
        <v>15866168</v>
      </c>
      <c r="Y107" s="115" t="s">
        <v>404</v>
      </c>
      <c r="Z107" s="116">
        <v>202682401</v>
      </c>
    </row>
    <row r="108" spans="1:26" ht="22.5">
      <c r="A108" s="252">
        <v>2057</v>
      </c>
      <c r="B108" s="252">
        <v>88307.302620000002</v>
      </c>
      <c r="N108" s="118" t="s">
        <v>427</v>
      </c>
      <c r="O108" s="114" t="s">
        <v>409</v>
      </c>
      <c r="P108" s="115">
        <v>30120</v>
      </c>
      <c r="Q108" s="115" t="s">
        <v>404</v>
      </c>
      <c r="R108" s="115">
        <v>788624</v>
      </c>
      <c r="S108" s="115">
        <v>643092</v>
      </c>
      <c r="T108" s="115">
        <v>154830</v>
      </c>
      <c r="U108" s="115">
        <v>1184790</v>
      </c>
      <c r="V108" s="115">
        <v>565284</v>
      </c>
      <c r="W108" s="115">
        <v>2307089</v>
      </c>
      <c r="X108" s="115">
        <v>23860</v>
      </c>
      <c r="Y108" s="115" t="s">
        <v>404</v>
      </c>
      <c r="Z108" s="116">
        <v>5697689</v>
      </c>
    </row>
    <row r="109" spans="1:26">
      <c r="A109" s="252">
        <v>2058</v>
      </c>
      <c r="B109" s="252">
        <v>87266.913230000006</v>
      </c>
      <c r="N109" s="113"/>
      <c r="O109" s="114" t="s">
        <v>410</v>
      </c>
      <c r="P109" s="115">
        <v>2811737</v>
      </c>
      <c r="Q109" s="115">
        <v>4731806</v>
      </c>
      <c r="R109" s="115">
        <v>5743575</v>
      </c>
      <c r="S109" s="115">
        <v>4135519</v>
      </c>
      <c r="T109" s="115">
        <v>1101801</v>
      </c>
      <c r="U109" s="115">
        <v>2545943</v>
      </c>
      <c r="V109" s="115">
        <v>5517192</v>
      </c>
      <c r="W109" s="115">
        <v>1073502</v>
      </c>
      <c r="X109" s="115">
        <v>5818594</v>
      </c>
      <c r="Y109" s="115" t="s">
        <v>404</v>
      </c>
      <c r="Z109" s="116">
        <v>33479669</v>
      </c>
    </row>
    <row r="110" spans="1:26">
      <c r="A110" s="252">
        <v>2059</v>
      </c>
      <c r="B110" s="252">
        <v>86217.891380000001</v>
      </c>
      <c r="N110" s="119"/>
      <c r="O110" s="120" t="s">
        <v>292</v>
      </c>
      <c r="P110" s="121">
        <v>9833191</v>
      </c>
      <c r="Q110" s="121">
        <v>25442530</v>
      </c>
      <c r="R110" s="121">
        <v>66319592</v>
      </c>
      <c r="S110" s="121">
        <v>34585828</v>
      </c>
      <c r="T110" s="121">
        <v>11198992</v>
      </c>
      <c r="U110" s="121">
        <v>44591890</v>
      </c>
      <c r="V110" s="121">
        <v>19223134</v>
      </c>
      <c r="W110" s="121">
        <v>8955980</v>
      </c>
      <c r="X110" s="121">
        <v>21708622</v>
      </c>
      <c r="Y110" s="121" t="s">
        <v>404</v>
      </c>
      <c r="Z110" s="122">
        <v>241859759</v>
      </c>
    </row>
    <row r="111" spans="1:26" ht="24">
      <c r="A111" s="252">
        <v>2060</v>
      </c>
      <c r="B111" s="252">
        <v>85164.081030000001</v>
      </c>
      <c r="N111" s="109"/>
      <c r="O111" s="110" t="s">
        <v>403</v>
      </c>
      <c r="P111" s="111">
        <v>1836909</v>
      </c>
      <c r="Q111" s="111">
        <v>3923101</v>
      </c>
      <c r="R111" s="111">
        <v>15116215</v>
      </c>
      <c r="S111" s="111">
        <v>5426238</v>
      </c>
      <c r="T111" s="111">
        <v>1233971</v>
      </c>
      <c r="U111" s="111">
        <v>8925196</v>
      </c>
      <c r="V111" s="111">
        <v>3030594</v>
      </c>
      <c r="W111" s="111">
        <v>1525253</v>
      </c>
      <c r="X111" s="111">
        <v>4332485</v>
      </c>
      <c r="Y111" s="111" t="s">
        <v>404</v>
      </c>
      <c r="Z111" s="112">
        <v>45349962</v>
      </c>
    </row>
    <row r="112" spans="1:26" ht="22.5">
      <c r="A112" s="252">
        <v>2061</v>
      </c>
      <c r="B112" s="252">
        <v>84110.461599999995</v>
      </c>
      <c r="N112" s="113"/>
      <c r="O112" s="114" t="s">
        <v>405</v>
      </c>
      <c r="P112" s="115">
        <v>5802581</v>
      </c>
      <c r="Q112" s="115">
        <v>19178347</v>
      </c>
      <c r="R112" s="115">
        <v>53733645</v>
      </c>
      <c r="S112" s="115">
        <v>29316945</v>
      </c>
      <c r="T112" s="115">
        <v>9912017</v>
      </c>
      <c r="U112" s="115">
        <v>38164283</v>
      </c>
      <c r="V112" s="115">
        <v>12298263</v>
      </c>
      <c r="W112" s="115">
        <v>4745029</v>
      </c>
      <c r="X112" s="115">
        <v>12767502</v>
      </c>
      <c r="Y112" s="115" t="s">
        <v>404</v>
      </c>
      <c r="Z112" s="116">
        <v>185918612</v>
      </c>
    </row>
    <row r="113" spans="1:26" ht="24">
      <c r="A113" s="252">
        <v>2062</v>
      </c>
      <c r="B113" s="252">
        <v>83065.806339999996</v>
      </c>
      <c r="N113" s="123">
        <v>44</v>
      </c>
      <c r="O113" s="114" t="s">
        <v>407</v>
      </c>
      <c r="P113" s="115">
        <v>7639490</v>
      </c>
      <c r="Q113" s="115">
        <v>23101448</v>
      </c>
      <c r="R113" s="115">
        <v>68849860</v>
      </c>
      <c r="S113" s="115">
        <v>34743183</v>
      </c>
      <c r="T113" s="115">
        <v>11145988</v>
      </c>
      <c r="U113" s="115">
        <v>47089479</v>
      </c>
      <c r="V113" s="115">
        <v>15328857</v>
      </c>
      <c r="W113" s="115">
        <v>6270282</v>
      </c>
      <c r="X113" s="115">
        <v>17099987</v>
      </c>
      <c r="Y113" s="115" t="s">
        <v>404</v>
      </c>
      <c r="Z113" s="116">
        <v>231268574</v>
      </c>
    </row>
    <row r="114" spans="1:26" ht="22.5">
      <c r="A114" s="252">
        <v>2063</v>
      </c>
      <c r="B114" s="252">
        <v>82022.244200000001</v>
      </c>
      <c r="N114" s="118" t="s">
        <v>428</v>
      </c>
      <c r="O114" s="114" t="s">
        <v>409</v>
      </c>
      <c r="P114" s="115">
        <v>34817</v>
      </c>
      <c r="Q114" s="115" t="s">
        <v>404</v>
      </c>
      <c r="R114" s="115">
        <v>2270051</v>
      </c>
      <c r="S114" s="115">
        <v>621057</v>
      </c>
      <c r="T114" s="115">
        <v>167227</v>
      </c>
      <c r="U114" s="115">
        <v>1262672</v>
      </c>
      <c r="V114" s="115">
        <v>1955648</v>
      </c>
      <c r="W114" s="115">
        <v>2960266</v>
      </c>
      <c r="X114" s="115">
        <v>511721</v>
      </c>
      <c r="Y114" s="115" t="s">
        <v>404</v>
      </c>
      <c r="Z114" s="116">
        <v>9783459</v>
      </c>
    </row>
    <row r="115" spans="1:26">
      <c r="A115" s="252">
        <v>2064</v>
      </c>
      <c r="B115" s="252">
        <v>80981.597949999996</v>
      </c>
      <c r="N115" s="113"/>
      <c r="O115" s="114" t="s">
        <v>410</v>
      </c>
      <c r="P115" s="115">
        <v>3636000</v>
      </c>
      <c r="Q115" s="115">
        <v>5327000</v>
      </c>
      <c r="R115" s="115">
        <v>6657000</v>
      </c>
      <c r="S115" s="115">
        <v>4456000</v>
      </c>
      <c r="T115" s="115">
        <v>1366000</v>
      </c>
      <c r="U115" s="115">
        <v>2885000</v>
      </c>
      <c r="V115" s="115">
        <v>6707000</v>
      </c>
      <c r="W115" s="115">
        <v>1530000</v>
      </c>
      <c r="X115" s="115">
        <v>6228000</v>
      </c>
      <c r="Y115" s="115" t="s">
        <v>404</v>
      </c>
      <c r="Z115" s="116">
        <v>38792000</v>
      </c>
    </row>
    <row r="116" spans="1:26">
      <c r="A116" s="252">
        <v>2065</v>
      </c>
      <c r="B116" s="252">
        <v>79948.444430000003</v>
      </c>
      <c r="N116" s="119"/>
      <c r="O116" s="120" t="s">
        <v>292</v>
      </c>
      <c r="P116" s="121">
        <v>11310307</v>
      </c>
      <c r="Q116" s="121">
        <v>28428448</v>
      </c>
      <c r="R116" s="121">
        <v>77776911</v>
      </c>
      <c r="S116" s="121">
        <v>39820240</v>
      </c>
      <c r="T116" s="121">
        <v>12679215</v>
      </c>
      <c r="U116" s="121">
        <v>51237151</v>
      </c>
      <c r="V116" s="121">
        <v>23991505</v>
      </c>
      <c r="W116" s="121">
        <v>10760548</v>
      </c>
      <c r="X116" s="121">
        <v>23839708</v>
      </c>
      <c r="Y116" s="121" t="s">
        <v>404</v>
      </c>
      <c r="Z116" s="122">
        <v>279844033</v>
      </c>
    </row>
    <row r="117" spans="1:26" ht="24">
      <c r="A117" s="252">
        <v>2066</v>
      </c>
      <c r="B117" s="252">
        <v>78925.520910000007</v>
      </c>
      <c r="N117" s="109"/>
      <c r="O117" s="110" t="s">
        <v>403</v>
      </c>
      <c r="P117" s="111">
        <v>2091764</v>
      </c>
      <c r="Q117" s="111">
        <v>4482290</v>
      </c>
      <c r="R117" s="111">
        <v>17189415</v>
      </c>
      <c r="S117" s="111">
        <v>6229447</v>
      </c>
      <c r="T117" s="111">
        <v>1402447</v>
      </c>
      <c r="U117" s="111">
        <v>10196315</v>
      </c>
      <c r="V117" s="111">
        <v>3465822</v>
      </c>
      <c r="W117" s="111">
        <v>1757976</v>
      </c>
      <c r="X117" s="111">
        <v>4890486</v>
      </c>
      <c r="Y117" s="111" t="s">
        <v>404</v>
      </c>
      <c r="Z117" s="112">
        <v>51705962</v>
      </c>
    </row>
    <row r="118" spans="1:26" ht="22.5">
      <c r="A118" s="252">
        <v>2067</v>
      </c>
      <c r="B118" s="252">
        <v>77928.653449999998</v>
      </c>
      <c r="N118" s="113"/>
      <c r="O118" s="114" t="s">
        <v>405</v>
      </c>
      <c r="P118" s="115">
        <v>6959059</v>
      </c>
      <c r="Q118" s="115">
        <v>20817719</v>
      </c>
      <c r="R118" s="115">
        <v>60066329</v>
      </c>
      <c r="S118" s="115">
        <v>33150995</v>
      </c>
      <c r="T118" s="115">
        <v>11229827</v>
      </c>
      <c r="U118" s="115">
        <v>42527003</v>
      </c>
      <c r="V118" s="115">
        <v>13875865</v>
      </c>
      <c r="W118" s="115">
        <v>5643970</v>
      </c>
      <c r="X118" s="115">
        <v>13897096</v>
      </c>
      <c r="Y118" s="115" t="s">
        <v>404</v>
      </c>
      <c r="Z118" s="116">
        <v>208167863</v>
      </c>
    </row>
    <row r="119" spans="1:26" ht="24">
      <c r="A119" s="252">
        <v>2068</v>
      </c>
      <c r="B119" s="252">
        <v>76936.973079999996</v>
      </c>
      <c r="N119" s="123">
        <v>45</v>
      </c>
      <c r="O119" s="114" t="s">
        <v>407</v>
      </c>
      <c r="P119" s="115">
        <v>9050823</v>
      </c>
      <c r="Q119" s="115">
        <v>25300009</v>
      </c>
      <c r="R119" s="115">
        <v>77255744</v>
      </c>
      <c r="S119" s="115">
        <v>39380442</v>
      </c>
      <c r="T119" s="115">
        <v>12632274</v>
      </c>
      <c r="U119" s="115">
        <v>52723318</v>
      </c>
      <c r="V119" s="115">
        <v>17341687</v>
      </c>
      <c r="W119" s="115">
        <v>7401946</v>
      </c>
      <c r="X119" s="115">
        <v>18787582</v>
      </c>
      <c r="Y119" s="115" t="s">
        <v>404</v>
      </c>
      <c r="Z119" s="116">
        <v>259873825</v>
      </c>
    </row>
    <row r="120" spans="1:26" ht="22.5">
      <c r="A120" s="252">
        <v>2069</v>
      </c>
      <c r="B120" s="252">
        <v>75963.376799999998</v>
      </c>
      <c r="N120" s="118" t="s">
        <v>429</v>
      </c>
      <c r="O120" s="114" t="s">
        <v>409</v>
      </c>
      <c r="P120" s="115">
        <v>127739</v>
      </c>
      <c r="Q120" s="115" t="s">
        <v>404</v>
      </c>
      <c r="R120" s="115">
        <v>3185208</v>
      </c>
      <c r="S120" s="115">
        <v>619794</v>
      </c>
      <c r="T120" s="115">
        <v>485383</v>
      </c>
      <c r="U120" s="115">
        <v>1765182</v>
      </c>
      <c r="V120" s="115">
        <v>3038261</v>
      </c>
      <c r="W120" s="115">
        <v>3173360</v>
      </c>
      <c r="X120" s="115">
        <v>690989</v>
      </c>
      <c r="Y120" s="115" t="s">
        <v>404</v>
      </c>
      <c r="Z120" s="116">
        <v>13085916</v>
      </c>
    </row>
    <row r="121" spans="1:26">
      <c r="A121" s="252">
        <v>2070</v>
      </c>
      <c r="B121" s="252">
        <v>75008.627200000003</v>
      </c>
      <c r="N121" s="113"/>
      <c r="O121" s="114" t="s">
        <v>410</v>
      </c>
      <c r="P121" s="115">
        <v>3864574</v>
      </c>
      <c r="Q121" s="115">
        <v>6560600</v>
      </c>
      <c r="R121" s="115">
        <v>8970600</v>
      </c>
      <c r="S121" s="115">
        <v>5018755</v>
      </c>
      <c r="T121" s="115">
        <v>1482503</v>
      </c>
      <c r="U121" s="115">
        <v>3812451</v>
      </c>
      <c r="V121" s="115">
        <v>8459185</v>
      </c>
      <c r="W121" s="115">
        <v>1801966</v>
      </c>
      <c r="X121" s="115">
        <v>6770351</v>
      </c>
      <c r="Y121" s="115" t="s">
        <v>404</v>
      </c>
      <c r="Z121" s="116">
        <v>46740985</v>
      </c>
    </row>
    <row r="122" spans="1:26">
      <c r="A122" s="252">
        <v>2071</v>
      </c>
      <c r="B122" s="252">
        <v>74075.31323</v>
      </c>
      <c r="N122" s="119"/>
      <c r="O122" s="120" t="s">
        <v>292</v>
      </c>
      <c r="P122" s="121">
        <v>13043136</v>
      </c>
      <c r="Q122" s="121">
        <v>31860609</v>
      </c>
      <c r="R122" s="121">
        <v>89411552</v>
      </c>
      <c r="S122" s="121">
        <v>45018991</v>
      </c>
      <c r="T122" s="121">
        <v>14600160</v>
      </c>
      <c r="U122" s="121">
        <v>58300951</v>
      </c>
      <c r="V122" s="121">
        <v>28839133</v>
      </c>
      <c r="W122" s="121">
        <v>12377272</v>
      </c>
      <c r="X122" s="121">
        <v>26248922</v>
      </c>
      <c r="Y122" s="121" t="s">
        <v>404</v>
      </c>
      <c r="Z122" s="122">
        <v>319700726</v>
      </c>
    </row>
    <row r="123" spans="1:26" ht="24">
      <c r="A123" s="252">
        <v>2072</v>
      </c>
      <c r="B123" s="252">
        <v>73164.364799999996</v>
      </c>
      <c r="N123" s="109"/>
      <c r="O123" s="110" t="s">
        <v>403</v>
      </c>
      <c r="P123" s="111">
        <v>2391247</v>
      </c>
      <c r="Q123" s="111">
        <v>5062815</v>
      </c>
      <c r="R123" s="111">
        <v>19461305</v>
      </c>
      <c r="S123" s="111">
        <v>6993497</v>
      </c>
      <c r="T123" s="111">
        <v>1571780</v>
      </c>
      <c r="U123" s="111">
        <v>11277435</v>
      </c>
      <c r="V123" s="111">
        <v>3885727</v>
      </c>
      <c r="W123" s="111">
        <v>1979016</v>
      </c>
      <c r="X123" s="111">
        <v>5433058</v>
      </c>
      <c r="Y123" s="111" t="s">
        <v>404</v>
      </c>
      <c r="Z123" s="112">
        <v>58055880</v>
      </c>
    </row>
    <row r="124" spans="1:26" ht="22.5">
      <c r="A124" s="252">
        <v>2073</v>
      </c>
      <c r="B124" s="252">
        <v>72274.60269</v>
      </c>
      <c r="N124" s="113"/>
      <c r="O124" s="114" t="s">
        <v>405</v>
      </c>
      <c r="P124" s="115">
        <v>6598852</v>
      </c>
      <c r="Q124" s="115">
        <v>20495701</v>
      </c>
      <c r="R124" s="115">
        <v>63993505</v>
      </c>
      <c r="S124" s="115">
        <v>34884442</v>
      </c>
      <c r="T124" s="115">
        <v>10695391</v>
      </c>
      <c r="U124" s="115">
        <v>43830617</v>
      </c>
      <c r="V124" s="115">
        <v>15514709</v>
      </c>
      <c r="W124" s="115">
        <v>6581105</v>
      </c>
      <c r="X124" s="115">
        <v>14803779</v>
      </c>
      <c r="Y124" s="115" t="s">
        <v>404</v>
      </c>
      <c r="Z124" s="116">
        <v>217398101</v>
      </c>
    </row>
    <row r="125" spans="1:26" ht="24">
      <c r="A125" s="252">
        <v>2074</v>
      </c>
      <c r="B125" s="252">
        <v>71404.620599999995</v>
      </c>
      <c r="N125" s="123">
        <v>46</v>
      </c>
      <c r="O125" s="114" t="s">
        <v>407</v>
      </c>
      <c r="P125" s="115">
        <v>8990099</v>
      </c>
      <c r="Q125" s="115">
        <v>25558516</v>
      </c>
      <c r="R125" s="115">
        <v>83454810</v>
      </c>
      <c r="S125" s="115">
        <v>41877939</v>
      </c>
      <c r="T125" s="115">
        <v>12267171</v>
      </c>
      <c r="U125" s="115">
        <v>55108052</v>
      </c>
      <c r="V125" s="115">
        <v>19400436</v>
      </c>
      <c r="W125" s="115">
        <v>8560121</v>
      </c>
      <c r="X125" s="115">
        <v>20236837</v>
      </c>
      <c r="Y125" s="115" t="s">
        <v>404</v>
      </c>
      <c r="Z125" s="116">
        <v>275453981</v>
      </c>
    </row>
    <row r="126" spans="1:26" ht="22.5">
      <c r="A126" s="252">
        <v>2075</v>
      </c>
      <c r="B126" s="252">
        <v>70555.556289999993</v>
      </c>
      <c r="N126" s="118" t="s">
        <v>430</v>
      </c>
      <c r="O126" s="114" t="s">
        <v>409</v>
      </c>
      <c r="P126" s="115">
        <v>1121261</v>
      </c>
      <c r="Q126" s="115">
        <v>164088</v>
      </c>
      <c r="R126" s="115">
        <v>4599064</v>
      </c>
      <c r="S126" s="115">
        <v>609497</v>
      </c>
      <c r="T126" s="115">
        <v>1263096</v>
      </c>
      <c r="U126" s="115">
        <v>1899160</v>
      </c>
      <c r="V126" s="115">
        <v>4161329</v>
      </c>
      <c r="W126" s="115">
        <v>3054310</v>
      </c>
      <c r="X126" s="115">
        <v>1274008</v>
      </c>
      <c r="Y126" s="115" t="s">
        <v>404</v>
      </c>
      <c r="Z126" s="116">
        <v>18145813</v>
      </c>
    </row>
    <row r="127" spans="1:26">
      <c r="A127" s="252">
        <v>2076</v>
      </c>
      <c r="B127" s="252">
        <v>69728.122919999994</v>
      </c>
      <c r="N127" s="113"/>
      <c r="O127" s="114" t="s">
        <v>410</v>
      </c>
      <c r="P127" s="115">
        <v>4068700</v>
      </c>
      <c r="Q127" s="115">
        <v>7347000</v>
      </c>
      <c r="R127" s="115">
        <v>10455800</v>
      </c>
      <c r="S127" s="115">
        <v>6075000</v>
      </c>
      <c r="T127" s="115">
        <v>1499500</v>
      </c>
      <c r="U127" s="115">
        <v>4554800</v>
      </c>
      <c r="V127" s="115">
        <v>9083200</v>
      </c>
      <c r="W127" s="115">
        <v>2163900</v>
      </c>
      <c r="X127" s="115">
        <v>6984600</v>
      </c>
      <c r="Y127" s="115" t="s">
        <v>404</v>
      </c>
      <c r="Z127" s="116">
        <v>52232500</v>
      </c>
    </row>
    <row r="128" spans="1:26">
      <c r="A128" s="252">
        <v>2077</v>
      </c>
      <c r="B128" s="252">
        <v>68921.179319999996</v>
      </c>
      <c r="N128" s="119"/>
      <c r="O128" s="120" t="s">
        <v>292</v>
      </c>
      <c r="P128" s="121">
        <v>14180060</v>
      </c>
      <c r="Q128" s="121">
        <v>33069604</v>
      </c>
      <c r="R128" s="121">
        <v>98509674</v>
      </c>
      <c r="S128" s="121">
        <v>48562436</v>
      </c>
      <c r="T128" s="121">
        <v>15029767</v>
      </c>
      <c r="U128" s="121">
        <v>61562012</v>
      </c>
      <c r="V128" s="121">
        <v>32644965</v>
      </c>
      <c r="W128" s="121">
        <v>13778331</v>
      </c>
      <c r="X128" s="121">
        <v>28495445</v>
      </c>
      <c r="Y128" s="121" t="s">
        <v>404</v>
      </c>
      <c r="Z128" s="122">
        <v>345832294</v>
      </c>
    </row>
    <row r="129" spans="1:26" ht="24">
      <c r="A129" s="252">
        <v>2078</v>
      </c>
      <c r="B129" s="252">
        <v>68131.390199999994</v>
      </c>
      <c r="N129" s="109"/>
      <c r="O129" s="110" t="s">
        <v>403</v>
      </c>
      <c r="P129" s="111">
        <v>2706157</v>
      </c>
      <c r="Q129" s="111">
        <v>5677104</v>
      </c>
      <c r="R129" s="111">
        <v>21559420</v>
      </c>
      <c r="S129" s="111">
        <v>7846881</v>
      </c>
      <c r="T129" s="111">
        <v>1761782</v>
      </c>
      <c r="U129" s="111">
        <v>12604514</v>
      </c>
      <c r="V129" s="111">
        <v>4383311</v>
      </c>
      <c r="W129" s="111">
        <v>2220747</v>
      </c>
      <c r="X129" s="111">
        <v>6069081</v>
      </c>
      <c r="Y129" s="111">
        <v>600529</v>
      </c>
      <c r="Z129" s="112">
        <v>65429526</v>
      </c>
    </row>
    <row r="130" spans="1:26" ht="22.5">
      <c r="A130" s="252">
        <v>2079</v>
      </c>
      <c r="B130" s="252">
        <v>67355.914050000007</v>
      </c>
      <c r="N130" s="113"/>
      <c r="O130" s="114" t="s">
        <v>405</v>
      </c>
      <c r="P130" s="115">
        <v>6626680</v>
      </c>
      <c r="Q130" s="115">
        <v>21150331</v>
      </c>
      <c r="R130" s="115">
        <v>70362766</v>
      </c>
      <c r="S130" s="115">
        <v>38980241</v>
      </c>
      <c r="T130" s="115">
        <v>11046500</v>
      </c>
      <c r="U130" s="115">
        <v>47993511</v>
      </c>
      <c r="V130" s="115">
        <v>17493170</v>
      </c>
      <c r="W130" s="115">
        <v>8442382</v>
      </c>
      <c r="X130" s="115">
        <v>16735964</v>
      </c>
      <c r="Y130" s="115">
        <v>1120940</v>
      </c>
      <c r="Z130" s="116">
        <v>239952485</v>
      </c>
    </row>
    <row r="131" spans="1:26" ht="24">
      <c r="A131" s="252">
        <v>2080</v>
      </c>
      <c r="B131" s="252">
        <v>66594.190889999998</v>
      </c>
      <c r="N131" s="123">
        <v>47</v>
      </c>
      <c r="O131" s="114" t="s">
        <v>407</v>
      </c>
      <c r="P131" s="115">
        <v>9332837</v>
      </c>
      <c r="Q131" s="115">
        <v>26827435</v>
      </c>
      <c r="R131" s="115">
        <v>91922186</v>
      </c>
      <c r="S131" s="115">
        <v>46827122</v>
      </c>
      <c r="T131" s="115">
        <v>12808282</v>
      </c>
      <c r="U131" s="115">
        <v>60598025</v>
      </c>
      <c r="V131" s="115">
        <v>21876481</v>
      </c>
      <c r="W131" s="115">
        <v>10663129</v>
      </c>
      <c r="X131" s="115">
        <v>22805045</v>
      </c>
      <c r="Y131" s="115">
        <v>1721469</v>
      </c>
      <c r="Z131" s="116">
        <v>305382011</v>
      </c>
    </row>
    <row r="132" spans="1:26" ht="22.5">
      <c r="A132" s="252">
        <v>2081</v>
      </c>
      <c r="B132" s="252">
        <v>65845.029479999997</v>
      </c>
      <c r="N132" s="118" t="s">
        <v>431</v>
      </c>
      <c r="O132" s="114" t="s">
        <v>409</v>
      </c>
      <c r="P132" s="115">
        <v>1939866</v>
      </c>
      <c r="Q132" s="115">
        <v>380776</v>
      </c>
      <c r="R132" s="115">
        <v>5403598</v>
      </c>
      <c r="S132" s="115">
        <v>624230</v>
      </c>
      <c r="T132" s="115">
        <v>1698546</v>
      </c>
      <c r="U132" s="115">
        <v>1890540</v>
      </c>
      <c r="V132" s="115">
        <v>4677694</v>
      </c>
      <c r="W132" s="115">
        <v>2966209</v>
      </c>
      <c r="X132" s="115">
        <v>3184448</v>
      </c>
      <c r="Y132" s="115" t="s">
        <v>404</v>
      </c>
      <c r="Z132" s="116">
        <v>22765907</v>
      </c>
    </row>
    <row r="133" spans="1:26">
      <c r="A133" s="252">
        <v>2082</v>
      </c>
      <c r="B133" s="252">
        <v>65108.921260000003</v>
      </c>
      <c r="N133" s="113"/>
      <c r="O133" s="114" t="s">
        <v>410</v>
      </c>
      <c r="P133" s="115">
        <v>4468700</v>
      </c>
      <c r="Q133" s="115">
        <v>7772900</v>
      </c>
      <c r="R133" s="115">
        <v>11220000</v>
      </c>
      <c r="S133" s="115">
        <v>6383100</v>
      </c>
      <c r="T133" s="115">
        <v>1518500</v>
      </c>
      <c r="U133" s="115">
        <v>5267600</v>
      </c>
      <c r="V133" s="115">
        <v>10184600</v>
      </c>
      <c r="W133" s="115">
        <v>2317100</v>
      </c>
      <c r="X133" s="115">
        <v>7062300</v>
      </c>
      <c r="Y133" s="115">
        <v>130670</v>
      </c>
      <c r="Z133" s="116">
        <v>56325470</v>
      </c>
    </row>
    <row r="134" spans="1:26">
      <c r="A134" s="252">
        <v>2083</v>
      </c>
      <c r="B134" s="252">
        <v>64382.062550000002</v>
      </c>
      <c r="N134" s="119"/>
      <c r="O134" s="120" t="s">
        <v>292</v>
      </c>
      <c r="P134" s="121">
        <v>15741403</v>
      </c>
      <c r="Q134" s="121">
        <v>34981111</v>
      </c>
      <c r="R134" s="121">
        <v>108545784</v>
      </c>
      <c r="S134" s="121">
        <v>53834452</v>
      </c>
      <c r="T134" s="121">
        <v>16025328</v>
      </c>
      <c r="U134" s="121">
        <v>67756165</v>
      </c>
      <c r="V134" s="121">
        <v>36738775</v>
      </c>
      <c r="W134" s="121">
        <v>15946438</v>
      </c>
      <c r="X134" s="121">
        <v>33051793</v>
      </c>
      <c r="Y134" s="121">
        <v>1852139</v>
      </c>
      <c r="Z134" s="122">
        <v>384473388</v>
      </c>
    </row>
    <row r="135" spans="1:26" ht="24">
      <c r="A135" s="252">
        <v>2084</v>
      </c>
      <c r="B135" s="252">
        <v>63663.784849999996</v>
      </c>
      <c r="N135" s="109"/>
      <c r="O135" s="110" t="s">
        <v>403</v>
      </c>
      <c r="P135" s="111">
        <v>3003600</v>
      </c>
      <c r="Q135" s="111">
        <v>6322485</v>
      </c>
      <c r="R135" s="111">
        <v>23899395</v>
      </c>
      <c r="S135" s="111">
        <v>8614010</v>
      </c>
      <c r="T135" s="111">
        <v>1949402</v>
      </c>
      <c r="U135" s="111">
        <v>13948503</v>
      </c>
      <c r="V135" s="111">
        <v>4885304</v>
      </c>
      <c r="W135" s="111">
        <v>2465396</v>
      </c>
      <c r="X135" s="111">
        <v>6764655</v>
      </c>
      <c r="Y135" s="111">
        <v>695217</v>
      </c>
      <c r="Z135" s="112">
        <v>72547967</v>
      </c>
    </row>
    <row r="136" spans="1:26" ht="22.5">
      <c r="A136" s="252">
        <v>2085</v>
      </c>
      <c r="B136" s="252">
        <v>62953.815779999997</v>
      </c>
      <c r="N136" s="113"/>
      <c r="O136" s="114" t="s">
        <v>405</v>
      </c>
      <c r="P136" s="115">
        <v>7429063</v>
      </c>
      <c r="Q136" s="115">
        <v>23263288</v>
      </c>
      <c r="R136" s="115">
        <v>75664389</v>
      </c>
      <c r="S136" s="115">
        <v>43083983</v>
      </c>
      <c r="T136" s="115">
        <v>12143327</v>
      </c>
      <c r="U136" s="115">
        <v>52219508</v>
      </c>
      <c r="V136" s="115">
        <v>20874659</v>
      </c>
      <c r="W136" s="115">
        <v>9459282</v>
      </c>
      <c r="X136" s="115">
        <v>19639821</v>
      </c>
      <c r="Y136" s="115">
        <v>1219512</v>
      </c>
      <c r="Z136" s="116">
        <v>264996832</v>
      </c>
    </row>
    <row r="137" spans="1:26" ht="24">
      <c r="A137" s="252">
        <v>2086</v>
      </c>
      <c r="B137" s="252">
        <v>62252.630550000002</v>
      </c>
      <c r="N137" s="123">
        <v>48</v>
      </c>
      <c r="O137" s="114" t="s">
        <v>407</v>
      </c>
      <c r="P137" s="115">
        <v>10432663</v>
      </c>
      <c r="Q137" s="115">
        <v>29585773</v>
      </c>
      <c r="R137" s="115">
        <v>99563784</v>
      </c>
      <c r="S137" s="115">
        <v>51697993</v>
      </c>
      <c r="T137" s="115">
        <v>14092729</v>
      </c>
      <c r="U137" s="115">
        <v>66168011</v>
      </c>
      <c r="V137" s="115">
        <v>25759963</v>
      </c>
      <c r="W137" s="115">
        <v>11924678</v>
      </c>
      <c r="X137" s="115">
        <v>26404476</v>
      </c>
      <c r="Y137" s="115">
        <v>1914729</v>
      </c>
      <c r="Z137" s="116">
        <v>337544799</v>
      </c>
    </row>
    <row r="138" spans="1:26" ht="22.5">
      <c r="A138" s="252">
        <v>2087</v>
      </c>
      <c r="B138" s="252">
        <v>61560.079360000003</v>
      </c>
      <c r="N138" s="118" t="s">
        <v>432</v>
      </c>
      <c r="O138" s="114" t="s">
        <v>409</v>
      </c>
      <c r="P138" s="115">
        <v>2020337</v>
      </c>
      <c r="Q138" s="115">
        <v>885029</v>
      </c>
      <c r="R138" s="115">
        <v>7351513</v>
      </c>
      <c r="S138" s="115">
        <v>598711</v>
      </c>
      <c r="T138" s="115">
        <v>2193273</v>
      </c>
      <c r="U138" s="115">
        <v>1890471</v>
      </c>
      <c r="V138" s="115">
        <v>4928040</v>
      </c>
      <c r="W138" s="115">
        <v>2924157</v>
      </c>
      <c r="X138" s="115">
        <v>3032728</v>
      </c>
      <c r="Y138" s="115" t="s">
        <v>404</v>
      </c>
      <c r="Z138" s="116">
        <v>25824259</v>
      </c>
    </row>
    <row r="139" spans="1:26">
      <c r="A139" s="252">
        <v>2088</v>
      </c>
      <c r="B139" s="252">
        <v>60873.273699999998</v>
      </c>
      <c r="N139" s="113"/>
      <c r="O139" s="114" t="s">
        <v>410</v>
      </c>
      <c r="P139" s="115">
        <v>4522500</v>
      </c>
      <c r="Q139" s="115">
        <v>7685200</v>
      </c>
      <c r="R139" s="115">
        <v>11594200</v>
      </c>
      <c r="S139" s="115">
        <v>6251300</v>
      </c>
      <c r="T139" s="115">
        <v>1535200</v>
      </c>
      <c r="U139" s="115">
        <v>5807000</v>
      </c>
      <c r="V139" s="115">
        <v>10704500</v>
      </c>
      <c r="W139" s="115">
        <v>2596200</v>
      </c>
      <c r="X139" s="115">
        <v>7553000</v>
      </c>
      <c r="Y139" s="115">
        <v>150006</v>
      </c>
      <c r="Z139" s="116">
        <v>58399106</v>
      </c>
    </row>
    <row r="140" spans="1:26">
      <c r="A140" s="252">
        <v>2089</v>
      </c>
      <c r="B140" s="252">
        <v>60192.327839999998</v>
      </c>
      <c r="N140" s="119"/>
      <c r="O140" s="120" t="s">
        <v>292</v>
      </c>
      <c r="P140" s="121">
        <v>16975500</v>
      </c>
      <c r="Q140" s="121">
        <v>38156002</v>
      </c>
      <c r="R140" s="121">
        <v>118509497</v>
      </c>
      <c r="S140" s="121">
        <v>58548004</v>
      </c>
      <c r="T140" s="121">
        <v>17821202</v>
      </c>
      <c r="U140" s="121">
        <v>73865482</v>
      </c>
      <c r="V140" s="121">
        <v>41392503</v>
      </c>
      <c r="W140" s="121">
        <v>17445035</v>
      </c>
      <c r="X140" s="121">
        <v>36990204</v>
      </c>
      <c r="Y140" s="121">
        <v>2064735</v>
      </c>
      <c r="Z140" s="122">
        <v>421768164</v>
      </c>
    </row>
    <row r="141" spans="1:26" ht="24">
      <c r="A141" s="252">
        <v>2090</v>
      </c>
      <c r="B141" s="252">
        <v>59517.283640000001</v>
      </c>
      <c r="N141" s="109"/>
      <c r="O141" s="110" t="s">
        <v>403</v>
      </c>
      <c r="P141" s="111">
        <v>3218205</v>
      </c>
      <c r="Q141" s="111">
        <v>6646432</v>
      </c>
      <c r="R141" s="111">
        <v>24867633</v>
      </c>
      <c r="S141" s="111">
        <v>8931632</v>
      </c>
      <c r="T141" s="111">
        <v>1998695</v>
      </c>
      <c r="U141" s="111">
        <v>14191527</v>
      </c>
      <c r="V141" s="111">
        <v>5033741</v>
      </c>
      <c r="W141" s="111">
        <v>2586630</v>
      </c>
      <c r="X141" s="111">
        <v>7083441</v>
      </c>
      <c r="Y141" s="111">
        <v>800889</v>
      </c>
      <c r="Z141" s="112">
        <v>75358825</v>
      </c>
    </row>
    <row r="142" spans="1:26" ht="22.5">
      <c r="A142" s="252">
        <v>2091</v>
      </c>
      <c r="B142" s="252">
        <v>58848.46142</v>
      </c>
      <c r="N142" s="113"/>
      <c r="O142" s="114" t="s">
        <v>405</v>
      </c>
      <c r="P142" s="115">
        <v>7679704</v>
      </c>
      <c r="Q142" s="115">
        <v>24421610</v>
      </c>
      <c r="R142" s="115">
        <v>71358797</v>
      </c>
      <c r="S142" s="115">
        <v>40725998</v>
      </c>
      <c r="T142" s="115">
        <v>12091847</v>
      </c>
      <c r="U142" s="115">
        <v>49137215</v>
      </c>
      <c r="V142" s="115">
        <v>21406208</v>
      </c>
      <c r="W142" s="115">
        <v>9684674</v>
      </c>
      <c r="X142" s="115">
        <v>19846153</v>
      </c>
      <c r="Y142" s="115">
        <v>1320935</v>
      </c>
      <c r="Z142" s="116">
        <v>257673141</v>
      </c>
    </row>
    <row r="143" spans="1:26" ht="24">
      <c r="A143" s="252">
        <v>2092</v>
      </c>
      <c r="B143" s="252">
        <v>58185.107530000001</v>
      </c>
      <c r="N143" s="123">
        <v>49</v>
      </c>
      <c r="O143" s="114" t="s">
        <v>407</v>
      </c>
      <c r="P143" s="115">
        <v>10897909</v>
      </c>
      <c r="Q143" s="115">
        <v>31068042</v>
      </c>
      <c r="R143" s="115">
        <v>96226430</v>
      </c>
      <c r="S143" s="115">
        <v>49657630</v>
      </c>
      <c r="T143" s="115">
        <v>14090542</v>
      </c>
      <c r="U143" s="115">
        <v>63328742</v>
      </c>
      <c r="V143" s="115">
        <v>26439949</v>
      </c>
      <c r="W143" s="115">
        <v>12271304</v>
      </c>
      <c r="X143" s="115">
        <v>26929594</v>
      </c>
      <c r="Y143" s="115">
        <v>2121824</v>
      </c>
      <c r="Z143" s="116">
        <v>333031966</v>
      </c>
    </row>
    <row r="144" spans="1:26" ht="22.5">
      <c r="A144" s="252">
        <v>2093</v>
      </c>
      <c r="B144" s="252">
        <v>57525.592299999997</v>
      </c>
      <c r="N144" s="118" t="s">
        <v>433</v>
      </c>
      <c r="O144" s="114" t="s">
        <v>409</v>
      </c>
      <c r="P144" s="115">
        <v>1966307</v>
      </c>
      <c r="Q144" s="115">
        <v>923085</v>
      </c>
      <c r="R144" s="115">
        <v>8475709</v>
      </c>
      <c r="S144" s="115">
        <v>585521</v>
      </c>
      <c r="T144" s="115">
        <v>2299135</v>
      </c>
      <c r="U144" s="115">
        <v>1886354</v>
      </c>
      <c r="V144" s="115">
        <v>4934730</v>
      </c>
      <c r="W144" s="115">
        <v>2691219</v>
      </c>
      <c r="X144" s="115">
        <v>3325865</v>
      </c>
      <c r="Y144" s="115" t="s">
        <v>404</v>
      </c>
      <c r="Z144" s="116">
        <v>27087925</v>
      </c>
    </row>
    <row r="145" spans="1:26">
      <c r="A145" s="252">
        <v>2094</v>
      </c>
      <c r="B145" s="252">
        <v>56870.913829999998</v>
      </c>
      <c r="N145" s="113"/>
      <c r="O145" s="114" t="s">
        <v>410</v>
      </c>
      <c r="P145" s="115">
        <v>4343500</v>
      </c>
      <c r="Q145" s="115">
        <v>7704900</v>
      </c>
      <c r="R145" s="115">
        <v>10885500</v>
      </c>
      <c r="S145" s="115">
        <v>6025900</v>
      </c>
      <c r="T145" s="115">
        <v>1419000</v>
      </c>
      <c r="U145" s="115">
        <v>5642300</v>
      </c>
      <c r="V145" s="115">
        <v>9892300</v>
      </c>
      <c r="W145" s="115">
        <v>2821100</v>
      </c>
      <c r="X145" s="115">
        <v>6944100</v>
      </c>
      <c r="Y145" s="115">
        <v>137338</v>
      </c>
      <c r="Z145" s="116">
        <v>55815938</v>
      </c>
    </row>
    <row r="146" spans="1:26">
      <c r="A146" s="252">
        <v>2095</v>
      </c>
      <c r="B146" s="252">
        <v>56220.99697</v>
      </c>
      <c r="N146" s="119"/>
      <c r="O146" s="120" t="s">
        <v>292</v>
      </c>
      <c r="P146" s="121">
        <v>17207716</v>
      </c>
      <c r="Q146" s="121">
        <v>39696027</v>
      </c>
      <c r="R146" s="121">
        <v>115587639</v>
      </c>
      <c r="S146" s="121">
        <v>56269051</v>
      </c>
      <c r="T146" s="121">
        <v>17808677</v>
      </c>
      <c r="U146" s="121">
        <v>70857396</v>
      </c>
      <c r="V146" s="121">
        <v>41266979</v>
      </c>
      <c r="W146" s="121">
        <v>17783623</v>
      </c>
      <c r="X146" s="121">
        <v>37199559</v>
      </c>
      <c r="Y146" s="121">
        <v>2259162</v>
      </c>
      <c r="Z146" s="122">
        <v>415935829</v>
      </c>
    </row>
    <row r="147" spans="1:26" ht="24">
      <c r="A147" s="252">
        <v>2096</v>
      </c>
      <c r="B147" s="252">
        <v>55577.099540000003</v>
      </c>
      <c r="N147" s="109"/>
      <c r="O147" s="110" t="s">
        <v>403</v>
      </c>
      <c r="P147" s="111">
        <v>3555303</v>
      </c>
      <c r="Q147" s="111">
        <v>7262764</v>
      </c>
      <c r="R147" s="111">
        <v>27024554</v>
      </c>
      <c r="S147" s="111">
        <v>9683792</v>
      </c>
      <c r="T147" s="111">
        <v>2179515</v>
      </c>
      <c r="U147" s="111">
        <v>15482521</v>
      </c>
      <c r="V147" s="111">
        <v>5592093</v>
      </c>
      <c r="W147" s="111">
        <v>2848803</v>
      </c>
      <c r="X147" s="111">
        <v>7884021</v>
      </c>
      <c r="Y147" s="111">
        <v>907812</v>
      </c>
      <c r="Z147" s="112">
        <v>82421178</v>
      </c>
    </row>
    <row r="148" spans="1:26" ht="22.5">
      <c r="A148" s="252">
        <v>2097</v>
      </c>
      <c r="B148" s="252">
        <v>54939.02824</v>
      </c>
      <c r="N148" s="113"/>
      <c r="O148" s="114" t="s">
        <v>405</v>
      </c>
      <c r="P148" s="115">
        <v>8097395</v>
      </c>
      <c r="Q148" s="115">
        <v>24724835</v>
      </c>
      <c r="R148" s="115">
        <v>75174157</v>
      </c>
      <c r="S148" s="115">
        <v>41972898</v>
      </c>
      <c r="T148" s="115">
        <v>12034423</v>
      </c>
      <c r="U148" s="115">
        <v>50521367</v>
      </c>
      <c r="V148" s="115">
        <v>22007087</v>
      </c>
      <c r="W148" s="115">
        <v>9838789</v>
      </c>
      <c r="X148" s="115">
        <v>20681487</v>
      </c>
      <c r="Y148" s="115">
        <v>1479498</v>
      </c>
      <c r="Z148" s="116">
        <v>266531936</v>
      </c>
    </row>
    <row r="149" spans="1:26" ht="24">
      <c r="A149" s="252">
        <v>2098</v>
      </c>
      <c r="B149" s="252">
        <v>54304.727939999997</v>
      </c>
      <c r="N149" s="123">
        <v>50</v>
      </c>
      <c r="O149" s="114" t="s">
        <v>407</v>
      </c>
      <c r="P149" s="115">
        <v>11652698</v>
      </c>
      <c r="Q149" s="115">
        <v>31987599</v>
      </c>
      <c r="R149" s="115">
        <v>102198711</v>
      </c>
      <c r="S149" s="115">
        <v>51656690</v>
      </c>
      <c r="T149" s="115">
        <v>14213938</v>
      </c>
      <c r="U149" s="115">
        <v>66003888</v>
      </c>
      <c r="V149" s="115">
        <v>27599180</v>
      </c>
      <c r="W149" s="115">
        <v>12687592</v>
      </c>
      <c r="X149" s="115">
        <v>28565508</v>
      </c>
      <c r="Y149" s="115">
        <v>2387310</v>
      </c>
      <c r="Z149" s="116">
        <v>348953114</v>
      </c>
    </row>
    <row r="150" spans="1:26" ht="22.5">
      <c r="A150" s="252">
        <v>2099</v>
      </c>
      <c r="B150" s="252">
        <v>53674.768969999997</v>
      </c>
      <c r="N150" s="118" t="s">
        <v>434</v>
      </c>
      <c r="O150" s="114" t="s">
        <v>409</v>
      </c>
      <c r="P150" s="115">
        <v>1745171</v>
      </c>
      <c r="Q150" s="115">
        <v>679960</v>
      </c>
      <c r="R150" s="115">
        <v>7410043</v>
      </c>
      <c r="S150" s="115">
        <v>569038</v>
      </c>
      <c r="T150" s="115">
        <v>2077548</v>
      </c>
      <c r="U150" s="115">
        <v>1896574</v>
      </c>
      <c r="V150" s="115">
        <v>5269287</v>
      </c>
      <c r="W150" s="115">
        <v>2575546</v>
      </c>
      <c r="X150" s="115">
        <v>3094891</v>
      </c>
      <c r="Y150" s="115" t="s">
        <v>404</v>
      </c>
      <c r="Z150" s="116">
        <v>25318058</v>
      </c>
    </row>
    <row r="151" spans="1:26">
      <c r="A151" s="252">
        <v>2100</v>
      </c>
      <c r="B151" s="252">
        <v>53050.611210000003</v>
      </c>
      <c r="N151" s="113"/>
      <c r="O151" s="114" t="s">
        <v>410</v>
      </c>
      <c r="P151" s="115">
        <v>4161000</v>
      </c>
      <c r="Q151" s="115">
        <v>7351000</v>
      </c>
      <c r="R151" s="115">
        <v>10766000</v>
      </c>
      <c r="S151" s="115">
        <v>6012000</v>
      </c>
      <c r="T151" s="115">
        <v>1298000</v>
      </c>
      <c r="U151" s="115">
        <v>5307000</v>
      </c>
      <c r="V151" s="115">
        <v>9364000</v>
      </c>
      <c r="W151" s="115">
        <v>3009000</v>
      </c>
      <c r="X151" s="115">
        <v>6655000</v>
      </c>
      <c r="Y151" s="115">
        <v>141063</v>
      </c>
      <c r="Z151" s="116">
        <v>54064063</v>
      </c>
    </row>
    <row r="152" spans="1:26">
      <c r="B152" s="248">
        <v>52432.285539999997</v>
      </c>
      <c r="N152" s="119"/>
      <c r="O152" s="120" t="s">
        <v>292</v>
      </c>
      <c r="P152" s="121">
        <v>17558869</v>
      </c>
      <c r="Q152" s="121">
        <v>40018559</v>
      </c>
      <c r="R152" s="121">
        <v>120374754</v>
      </c>
      <c r="S152" s="121">
        <v>58237728</v>
      </c>
      <c r="T152" s="121">
        <v>17589486</v>
      </c>
      <c r="U152" s="121">
        <v>73207462</v>
      </c>
      <c r="V152" s="121">
        <v>42232467</v>
      </c>
      <c r="W152" s="121">
        <v>18272138</v>
      </c>
      <c r="X152" s="121">
        <v>38315399</v>
      </c>
      <c r="Y152" s="121">
        <v>2528373</v>
      </c>
      <c r="Z152" s="122">
        <v>428335235</v>
      </c>
    </row>
    <row r="153" spans="1:26" ht="24">
      <c r="B153" s="248">
        <v>51819.083749999998</v>
      </c>
      <c r="N153" s="109"/>
      <c r="O153" s="110" t="s">
        <v>403</v>
      </c>
      <c r="P153" s="111">
        <v>3848118</v>
      </c>
      <c r="Q153" s="111">
        <v>7817197</v>
      </c>
      <c r="R153" s="111">
        <v>28526784</v>
      </c>
      <c r="S153" s="111">
        <v>10329992</v>
      </c>
      <c r="T153" s="111">
        <v>2329657</v>
      </c>
      <c r="U153" s="111">
        <v>16243063</v>
      </c>
      <c r="V153" s="111">
        <v>5920275</v>
      </c>
      <c r="W153" s="111">
        <v>3051153</v>
      </c>
      <c r="X153" s="111">
        <v>8450207</v>
      </c>
      <c r="Y153" s="111">
        <v>954191</v>
      </c>
      <c r="Z153" s="112">
        <v>87470637</v>
      </c>
    </row>
    <row r="154" spans="1:26" ht="22.5">
      <c r="B154" s="248">
        <v>51210.548710000003</v>
      </c>
      <c r="N154" s="113"/>
      <c r="O154" s="114" t="s">
        <v>405</v>
      </c>
      <c r="P154" s="115">
        <v>8999587</v>
      </c>
      <c r="Q154" s="115">
        <v>26256079</v>
      </c>
      <c r="R154" s="115">
        <v>81474238</v>
      </c>
      <c r="S154" s="115">
        <v>45391189</v>
      </c>
      <c r="T154" s="115">
        <v>12846771</v>
      </c>
      <c r="U154" s="115">
        <v>54484685</v>
      </c>
      <c r="V154" s="115">
        <v>24205631</v>
      </c>
      <c r="W154" s="115">
        <v>10706421</v>
      </c>
      <c r="X154" s="115">
        <v>23065184</v>
      </c>
      <c r="Y154" s="115">
        <v>1448071</v>
      </c>
      <c r="Z154" s="116">
        <v>288877856</v>
      </c>
    </row>
    <row r="155" spans="1:26" ht="24">
      <c r="B155" s="248">
        <v>50607.41949</v>
      </c>
      <c r="N155" s="123">
        <v>51</v>
      </c>
      <c r="O155" s="114" t="s">
        <v>407</v>
      </c>
      <c r="P155" s="115">
        <v>12847705</v>
      </c>
      <c r="Q155" s="115">
        <v>34073276</v>
      </c>
      <c r="R155" s="115">
        <v>110001022</v>
      </c>
      <c r="S155" s="115">
        <v>55721181</v>
      </c>
      <c r="T155" s="115">
        <v>15176428</v>
      </c>
      <c r="U155" s="115">
        <v>70727748</v>
      </c>
      <c r="V155" s="115">
        <v>30125906</v>
      </c>
      <c r="W155" s="115">
        <v>13757574</v>
      </c>
      <c r="X155" s="115">
        <v>31515391</v>
      </c>
      <c r="Y155" s="115">
        <v>2402262</v>
      </c>
      <c r="Z155" s="116">
        <v>376348493</v>
      </c>
    </row>
    <row r="156" spans="1:26" ht="22.5">
      <c r="B156" s="248">
        <v>50010.0599</v>
      </c>
      <c r="N156" s="118" t="s">
        <v>435</v>
      </c>
      <c r="O156" s="114" t="s">
        <v>409</v>
      </c>
      <c r="P156" s="115">
        <v>1569154</v>
      </c>
      <c r="Q156" s="115">
        <v>524011</v>
      </c>
      <c r="R156" s="115">
        <v>7083912</v>
      </c>
      <c r="S156" s="115">
        <v>189770</v>
      </c>
      <c r="T156" s="115">
        <v>2119611</v>
      </c>
      <c r="U156" s="115">
        <v>1888235</v>
      </c>
      <c r="V156" s="115">
        <v>5473198</v>
      </c>
      <c r="W156" s="115">
        <v>2994846</v>
      </c>
      <c r="X156" s="115">
        <v>3936337</v>
      </c>
      <c r="Y156" s="115" t="s">
        <v>404</v>
      </c>
      <c r="Z156" s="116">
        <v>25779074</v>
      </c>
    </row>
    <row r="157" spans="1:26">
      <c r="B157" s="248">
        <v>49419.436959999999</v>
      </c>
      <c r="N157" s="113"/>
      <c r="O157" s="114" t="s">
        <v>410</v>
      </c>
      <c r="P157" s="115">
        <v>4456500</v>
      </c>
      <c r="Q157" s="115">
        <v>7530400</v>
      </c>
      <c r="R157" s="115">
        <v>11827100</v>
      </c>
      <c r="S157" s="115">
        <v>6294300</v>
      </c>
      <c r="T157" s="115">
        <v>1290400</v>
      </c>
      <c r="U157" s="115">
        <v>5444300</v>
      </c>
      <c r="V157" s="115">
        <v>9913900</v>
      </c>
      <c r="W157" s="115">
        <v>3156400</v>
      </c>
      <c r="X157" s="115">
        <v>7275200</v>
      </c>
      <c r="Y157" s="115">
        <v>150685</v>
      </c>
      <c r="Z157" s="116">
        <v>57339185</v>
      </c>
    </row>
    <row r="158" spans="1:26">
      <c r="B158" s="248">
        <v>48834.19455</v>
      </c>
      <c r="N158" s="119"/>
      <c r="O158" s="120" t="s">
        <v>292</v>
      </c>
      <c r="P158" s="121">
        <v>18873359</v>
      </c>
      <c r="Q158" s="121">
        <v>42127687</v>
      </c>
      <c r="R158" s="121">
        <v>128912034</v>
      </c>
      <c r="S158" s="121">
        <v>62205251</v>
      </c>
      <c r="T158" s="121">
        <v>18586439</v>
      </c>
      <c r="U158" s="121">
        <v>78060283</v>
      </c>
      <c r="V158" s="121">
        <v>45513004</v>
      </c>
      <c r="W158" s="121">
        <v>19908820</v>
      </c>
      <c r="X158" s="121">
        <v>42726928</v>
      </c>
      <c r="Y158" s="121">
        <v>2552947</v>
      </c>
      <c r="Z158" s="122">
        <v>459466752</v>
      </c>
    </row>
    <row r="159" spans="1:26" ht="24">
      <c r="B159" s="248">
        <v>48254.390890000002</v>
      </c>
      <c r="N159" s="109"/>
      <c r="O159" s="110" t="s">
        <v>403</v>
      </c>
      <c r="P159" s="111">
        <v>4114838</v>
      </c>
      <c r="Q159" s="111">
        <v>8355847</v>
      </c>
      <c r="R159" s="111">
        <v>30208155</v>
      </c>
      <c r="S159" s="111">
        <v>10948487</v>
      </c>
      <c r="T159" s="111">
        <v>2458810</v>
      </c>
      <c r="U159" s="111">
        <v>17296119</v>
      </c>
      <c r="V159" s="111">
        <v>6294918</v>
      </c>
      <c r="W159" s="111">
        <v>3257939</v>
      </c>
      <c r="X159" s="111">
        <v>9108938</v>
      </c>
      <c r="Y159" s="111">
        <v>1037588</v>
      </c>
      <c r="Z159" s="112">
        <v>93081639</v>
      </c>
    </row>
    <row r="160" spans="1:26" ht="22.5">
      <c r="B160" s="248">
        <v>47680.812510000003</v>
      </c>
      <c r="N160" s="113"/>
      <c r="O160" s="114" t="s">
        <v>405</v>
      </c>
      <c r="P160" s="115">
        <v>9449423</v>
      </c>
      <c r="Q160" s="115">
        <v>26469984</v>
      </c>
      <c r="R160" s="115">
        <v>85550339</v>
      </c>
      <c r="S160" s="115">
        <v>47168124</v>
      </c>
      <c r="T160" s="115">
        <v>12550254</v>
      </c>
      <c r="U160" s="115">
        <v>56107492</v>
      </c>
      <c r="V160" s="115">
        <v>23945287</v>
      </c>
      <c r="W160" s="115">
        <v>10893079</v>
      </c>
      <c r="X160" s="115">
        <v>25060258</v>
      </c>
      <c r="Y160" s="115">
        <v>1569930</v>
      </c>
      <c r="Z160" s="116">
        <v>298764170</v>
      </c>
    </row>
    <row r="161" spans="2:26" ht="24">
      <c r="B161" s="248">
        <v>47114.911829999997</v>
      </c>
      <c r="N161" s="123">
        <v>52</v>
      </c>
      <c r="O161" s="114" t="s">
        <v>407</v>
      </c>
      <c r="P161" s="115">
        <v>13564261</v>
      </c>
      <c r="Q161" s="115">
        <v>34825831</v>
      </c>
      <c r="R161" s="115">
        <v>115758494</v>
      </c>
      <c r="S161" s="115">
        <v>58116611</v>
      </c>
      <c r="T161" s="115">
        <v>15009064</v>
      </c>
      <c r="U161" s="115">
        <v>73403611</v>
      </c>
      <c r="V161" s="115">
        <v>30240205</v>
      </c>
      <c r="W161" s="115">
        <v>14151018</v>
      </c>
      <c r="X161" s="115">
        <v>34169196</v>
      </c>
      <c r="Y161" s="115">
        <v>2607518</v>
      </c>
      <c r="Z161" s="116">
        <v>391845809</v>
      </c>
    </row>
    <row r="162" spans="2:26" ht="22.5">
      <c r="B162" s="248">
        <v>46556.208789999997</v>
      </c>
      <c r="N162" s="118" t="s">
        <v>436</v>
      </c>
      <c r="O162" s="114" t="s">
        <v>409</v>
      </c>
      <c r="P162" s="115">
        <v>1674882</v>
      </c>
      <c r="Q162" s="115">
        <v>1519580</v>
      </c>
      <c r="R162" s="115">
        <v>6805824</v>
      </c>
      <c r="S162" s="115">
        <v>197705</v>
      </c>
      <c r="T162" s="115">
        <v>2244124</v>
      </c>
      <c r="U162" s="115">
        <v>1892004</v>
      </c>
      <c r="V162" s="115">
        <v>5354815</v>
      </c>
      <c r="W162" s="115">
        <v>3688332</v>
      </c>
      <c r="X162" s="115">
        <v>4552991</v>
      </c>
      <c r="Y162" s="115" t="s">
        <v>404</v>
      </c>
      <c r="Z162" s="116">
        <v>27930257</v>
      </c>
    </row>
    <row r="163" spans="2:26">
      <c r="B163" s="248">
        <v>46004.477099999996</v>
      </c>
      <c r="N163" s="113"/>
      <c r="O163" s="114" t="s">
        <v>410</v>
      </c>
      <c r="P163" s="115">
        <v>4613105</v>
      </c>
      <c r="Q163" s="115">
        <v>7596055</v>
      </c>
      <c r="R163" s="115">
        <v>13294874</v>
      </c>
      <c r="S163" s="115">
        <v>6011238</v>
      </c>
      <c r="T163" s="115">
        <v>1156667</v>
      </c>
      <c r="U163" s="115">
        <v>5499991</v>
      </c>
      <c r="V163" s="115">
        <v>9983636</v>
      </c>
      <c r="W163" s="115">
        <v>3186804</v>
      </c>
      <c r="X163" s="115">
        <v>7481362</v>
      </c>
      <c r="Y163" s="115">
        <v>152370</v>
      </c>
      <c r="Z163" s="116">
        <v>58976102</v>
      </c>
    </row>
    <row r="164" spans="2:26">
      <c r="B164" s="248">
        <v>45460.112809999999</v>
      </c>
      <c r="N164" s="119"/>
      <c r="O164" s="120" t="s">
        <v>292</v>
      </c>
      <c r="P164" s="121">
        <v>19852248</v>
      </c>
      <c r="Q164" s="121">
        <v>43941466</v>
      </c>
      <c r="R164" s="121">
        <v>135859192</v>
      </c>
      <c r="S164" s="121">
        <v>64325554</v>
      </c>
      <c r="T164" s="121">
        <v>18409855</v>
      </c>
      <c r="U164" s="121">
        <v>80795606</v>
      </c>
      <c r="V164" s="121">
        <v>45578656</v>
      </c>
      <c r="W164" s="121">
        <v>21026154</v>
      </c>
      <c r="X164" s="121">
        <v>46203549</v>
      </c>
      <c r="Y164" s="121">
        <v>2759888</v>
      </c>
      <c r="Z164" s="122">
        <v>478752168</v>
      </c>
    </row>
    <row r="165" spans="2:26" ht="24">
      <c r="B165" s="248">
        <v>44923.816270000003</v>
      </c>
      <c r="N165" s="109"/>
      <c r="O165" s="110" t="s">
        <v>403</v>
      </c>
      <c r="P165" s="111">
        <v>4486958</v>
      </c>
      <c r="Q165" s="111">
        <v>9158403</v>
      </c>
      <c r="R165" s="111">
        <v>33290575</v>
      </c>
      <c r="S165" s="111">
        <v>11942903</v>
      </c>
      <c r="T165" s="111">
        <v>2661493</v>
      </c>
      <c r="U165" s="111">
        <v>18902322</v>
      </c>
      <c r="V165" s="111">
        <v>6882738</v>
      </c>
      <c r="W165" s="111">
        <v>3554247</v>
      </c>
      <c r="X165" s="111">
        <v>10029622</v>
      </c>
      <c r="Y165" s="111">
        <v>1074950</v>
      </c>
      <c r="Z165" s="112">
        <v>101984211</v>
      </c>
    </row>
    <row r="166" spans="2:26" ht="22.5">
      <c r="B166" s="248">
        <v>44395.601199999997</v>
      </c>
      <c r="N166" s="113"/>
      <c r="O166" s="114" t="s">
        <v>405</v>
      </c>
      <c r="P166" s="115">
        <v>10121509</v>
      </c>
      <c r="Q166" s="115">
        <v>26970800</v>
      </c>
      <c r="R166" s="115">
        <v>92367725</v>
      </c>
      <c r="S166" s="115">
        <v>49490903</v>
      </c>
      <c r="T166" s="115">
        <v>13088571</v>
      </c>
      <c r="U166" s="115">
        <v>59099519</v>
      </c>
      <c r="V166" s="115">
        <v>25327172</v>
      </c>
      <c r="W166" s="115">
        <v>11166126</v>
      </c>
      <c r="X166" s="115">
        <v>25842370</v>
      </c>
      <c r="Y166" s="115">
        <v>1632870</v>
      </c>
      <c r="Z166" s="116">
        <v>315107565</v>
      </c>
    </row>
    <row r="167" spans="2:26" ht="24">
      <c r="B167" s="248">
        <v>43875.419820000003</v>
      </c>
      <c r="N167" s="123">
        <v>53</v>
      </c>
      <c r="O167" s="114" t="s">
        <v>407</v>
      </c>
      <c r="P167" s="115">
        <v>14608467</v>
      </c>
      <c r="Q167" s="115">
        <v>36129203</v>
      </c>
      <c r="R167" s="115">
        <v>125658300</v>
      </c>
      <c r="S167" s="115">
        <v>61433806</v>
      </c>
      <c r="T167" s="115">
        <v>15750064</v>
      </c>
      <c r="U167" s="115">
        <v>78001841</v>
      </c>
      <c r="V167" s="115">
        <v>32209910</v>
      </c>
      <c r="W167" s="115">
        <v>14720373</v>
      </c>
      <c r="X167" s="115">
        <v>35871992</v>
      </c>
      <c r="Y167" s="115">
        <v>2707820</v>
      </c>
      <c r="Z167" s="116">
        <v>417091776</v>
      </c>
    </row>
    <row r="168" spans="2:26" ht="22.5">
      <c r="B168" s="248">
        <v>43363.174729999999</v>
      </c>
      <c r="N168" s="118" t="s">
        <v>437</v>
      </c>
      <c r="O168" s="114" t="s">
        <v>409</v>
      </c>
      <c r="P168" s="115">
        <v>1630411</v>
      </c>
      <c r="Q168" s="115">
        <v>1658361</v>
      </c>
      <c r="R168" s="115">
        <v>6455395</v>
      </c>
      <c r="S168" s="115">
        <v>243037</v>
      </c>
      <c r="T168" s="115">
        <v>1741757</v>
      </c>
      <c r="U168" s="115">
        <v>1894160</v>
      </c>
      <c r="V168" s="115">
        <v>5218782</v>
      </c>
      <c r="W168" s="115">
        <v>3560548</v>
      </c>
      <c r="X168" s="115">
        <v>5455987</v>
      </c>
      <c r="Y168" s="115" t="s">
        <v>404</v>
      </c>
      <c r="Z168" s="116">
        <v>27858438</v>
      </c>
    </row>
    <row r="169" spans="2:26">
      <c r="B169" s="248">
        <v>42858.452499999999</v>
      </c>
      <c r="N169" s="113"/>
      <c r="O169" s="114" t="s">
        <v>410</v>
      </c>
      <c r="P169" s="115">
        <v>4740705</v>
      </c>
      <c r="Q169" s="115">
        <v>7708118</v>
      </c>
      <c r="R169" s="115">
        <v>13761555</v>
      </c>
      <c r="S169" s="115">
        <v>6059699</v>
      </c>
      <c r="T169" s="115">
        <v>1222616</v>
      </c>
      <c r="U169" s="115">
        <v>5558412</v>
      </c>
      <c r="V169" s="115">
        <v>10284316</v>
      </c>
      <c r="W169" s="115">
        <v>3290892</v>
      </c>
      <c r="X169" s="115">
        <v>6532426</v>
      </c>
      <c r="Y169" s="115">
        <v>146273</v>
      </c>
      <c r="Z169" s="116">
        <v>59305012</v>
      </c>
    </row>
    <row r="170" spans="2:26">
      <c r="B170" s="248">
        <v>42361.229979999996</v>
      </c>
      <c r="N170" s="119"/>
      <c r="O170" s="120" t="s">
        <v>292</v>
      </c>
      <c r="P170" s="121">
        <v>20979583</v>
      </c>
      <c r="Q170" s="121">
        <v>45495682</v>
      </c>
      <c r="R170" s="121">
        <v>145875250</v>
      </c>
      <c r="S170" s="121">
        <v>67736542</v>
      </c>
      <c r="T170" s="121">
        <v>18714437</v>
      </c>
      <c r="U170" s="121">
        <v>85454413</v>
      </c>
      <c r="V170" s="121">
        <v>47713008</v>
      </c>
      <c r="W170" s="121">
        <v>21571813</v>
      </c>
      <c r="X170" s="121">
        <v>47860405</v>
      </c>
      <c r="Y170" s="121">
        <v>2854093</v>
      </c>
      <c r="Z170" s="122">
        <v>504255226</v>
      </c>
    </row>
    <row r="171" spans="2:26" ht="24">
      <c r="B171" s="248">
        <v>41871.251459999999</v>
      </c>
      <c r="N171" s="109"/>
      <c r="O171" s="110" t="s">
        <v>403</v>
      </c>
      <c r="P171" s="111">
        <v>4742743</v>
      </c>
      <c r="Q171" s="111">
        <v>9515644</v>
      </c>
      <c r="R171" s="111">
        <v>34384054</v>
      </c>
      <c r="S171" s="111">
        <v>12408218</v>
      </c>
      <c r="T171" s="111">
        <v>2753024</v>
      </c>
      <c r="U171" s="111">
        <v>19384030</v>
      </c>
      <c r="V171" s="111">
        <v>7092447</v>
      </c>
      <c r="W171" s="111">
        <v>3727352</v>
      </c>
      <c r="X171" s="111">
        <v>10594835</v>
      </c>
      <c r="Y171" s="111">
        <v>1147889</v>
      </c>
      <c r="Z171" s="112">
        <v>105750236</v>
      </c>
    </row>
    <row r="172" spans="2:26" ht="22.5">
      <c r="B172" s="248">
        <v>41388.25273</v>
      </c>
      <c r="N172" s="113"/>
      <c r="O172" s="114" t="s">
        <v>405</v>
      </c>
      <c r="P172" s="115">
        <v>11172835</v>
      </c>
      <c r="Q172" s="115">
        <v>28842850</v>
      </c>
      <c r="R172" s="115">
        <v>97903349</v>
      </c>
      <c r="S172" s="115">
        <v>52292276</v>
      </c>
      <c r="T172" s="115">
        <v>13721762</v>
      </c>
      <c r="U172" s="115">
        <v>62573948</v>
      </c>
      <c r="V172" s="115">
        <v>27220137</v>
      </c>
      <c r="W172" s="115">
        <v>12258917</v>
      </c>
      <c r="X172" s="115">
        <v>27608250</v>
      </c>
      <c r="Y172" s="115">
        <v>1687971</v>
      </c>
      <c r="Z172" s="116">
        <v>335282295</v>
      </c>
    </row>
    <row r="173" spans="2:26" ht="24">
      <c r="B173" s="248">
        <v>40911.940799999997</v>
      </c>
      <c r="N173" s="123">
        <v>54</v>
      </c>
      <c r="O173" s="114" t="s">
        <v>407</v>
      </c>
      <c r="P173" s="115">
        <v>15915578</v>
      </c>
      <c r="Q173" s="115">
        <v>38358494</v>
      </c>
      <c r="R173" s="115">
        <v>132287403</v>
      </c>
      <c r="S173" s="115">
        <v>64700494</v>
      </c>
      <c r="T173" s="115">
        <v>16474786</v>
      </c>
      <c r="U173" s="115">
        <v>81957978</v>
      </c>
      <c r="V173" s="115">
        <v>34312584</v>
      </c>
      <c r="W173" s="115">
        <v>15986269</v>
      </c>
      <c r="X173" s="115">
        <v>38203085</v>
      </c>
      <c r="Y173" s="115">
        <v>2835860</v>
      </c>
      <c r="Z173" s="116">
        <v>441032531</v>
      </c>
    </row>
    <row r="174" spans="2:26" ht="22.5">
      <c r="B174" s="248">
        <v>40441.979639999998</v>
      </c>
      <c r="N174" s="118" t="s">
        <v>438</v>
      </c>
      <c r="O174" s="114" t="s">
        <v>409</v>
      </c>
      <c r="P174" s="115">
        <v>1862248</v>
      </c>
      <c r="Q174" s="115">
        <v>1486353</v>
      </c>
      <c r="R174" s="115">
        <v>6703414</v>
      </c>
      <c r="S174" s="115">
        <v>175707</v>
      </c>
      <c r="T174" s="115">
        <v>1689513</v>
      </c>
      <c r="U174" s="115">
        <v>1899292</v>
      </c>
      <c r="V174" s="115">
        <v>5261100</v>
      </c>
      <c r="W174" s="115">
        <v>3760557</v>
      </c>
      <c r="X174" s="115">
        <v>5674363</v>
      </c>
      <c r="Y174" s="115" t="s">
        <v>404</v>
      </c>
      <c r="Z174" s="116">
        <v>28512547</v>
      </c>
    </row>
    <row r="175" spans="2:26">
      <c r="B175" s="248">
        <v>39978.057339999999</v>
      </c>
      <c r="N175" s="113"/>
      <c r="O175" s="114" t="s">
        <v>410</v>
      </c>
      <c r="P175" s="115">
        <v>4668333</v>
      </c>
      <c r="Q175" s="115">
        <v>7303122</v>
      </c>
      <c r="R175" s="115">
        <v>14450025</v>
      </c>
      <c r="S175" s="115">
        <v>6118799</v>
      </c>
      <c r="T175" s="115">
        <v>1202161</v>
      </c>
      <c r="U175" s="115">
        <v>5419375</v>
      </c>
      <c r="V175" s="115">
        <v>10333888</v>
      </c>
      <c r="W175" s="115">
        <v>2979424</v>
      </c>
      <c r="X175" s="115">
        <v>6926138</v>
      </c>
      <c r="Y175" s="115">
        <v>123575</v>
      </c>
      <c r="Z175" s="116">
        <v>59524840</v>
      </c>
    </row>
    <row r="176" spans="2:26">
      <c r="B176" s="248">
        <v>39519.90294</v>
      </c>
      <c r="N176" s="119"/>
      <c r="O176" s="120" t="s">
        <v>292</v>
      </c>
      <c r="P176" s="121">
        <v>22446159</v>
      </c>
      <c r="Q176" s="121">
        <v>47147969</v>
      </c>
      <c r="R176" s="121">
        <v>153440842</v>
      </c>
      <c r="S176" s="121">
        <v>70995000</v>
      </c>
      <c r="T176" s="121">
        <v>19366460</v>
      </c>
      <c r="U176" s="121">
        <v>89276645</v>
      </c>
      <c r="V176" s="121">
        <v>49907572</v>
      </c>
      <c r="W176" s="121">
        <v>22726250</v>
      </c>
      <c r="X176" s="121">
        <v>50803586</v>
      </c>
      <c r="Y176" s="121">
        <v>2959435</v>
      </c>
      <c r="Z176" s="122">
        <v>529069918</v>
      </c>
    </row>
    <row r="177" spans="2:26" ht="24">
      <c r="B177" s="248">
        <v>39067.253279999997</v>
      </c>
      <c r="N177" s="109"/>
      <c r="O177" s="110" t="s">
        <v>403</v>
      </c>
      <c r="P177" s="111">
        <v>4834921</v>
      </c>
      <c r="Q177" s="111">
        <v>9539321</v>
      </c>
      <c r="R177" s="111">
        <v>34302790</v>
      </c>
      <c r="S177" s="111">
        <v>12347102</v>
      </c>
      <c r="T177" s="111">
        <v>2758732</v>
      </c>
      <c r="U177" s="111">
        <v>19130543</v>
      </c>
      <c r="V177" s="111">
        <v>6918505</v>
      </c>
      <c r="W177" s="111">
        <v>3695175</v>
      </c>
      <c r="X177" s="111">
        <v>10572418</v>
      </c>
      <c r="Y177" s="111">
        <v>1171276</v>
      </c>
      <c r="Z177" s="112">
        <v>105270783</v>
      </c>
    </row>
    <row r="178" spans="2:26" ht="22.5">
      <c r="B178" s="248">
        <v>38619.823799999998</v>
      </c>
      <c r="N178" s="113"/>
      <c r="O178" s="114" t="s">
        <v>405</v>
      </c>
      <c r="P178" s="115">
        <v>11429675</v>
      </c>
      <c r="Q178" s="115">
        <v>28038587</v>
      </c>
      <c r="R178" s="115">
        <v>96819716</v>
      </c>
      <c r="S178" s="115">
        <v>51920682</v>
      </c>
      <c r="T178" s="115">
        <v>13094355</v>
      </c>
      <c r="U178" s="115">
        <v>62124533</v>
      </c>
      <c r="V178" s="115">
        <v>26143436</v>
      </c>
      <c r="W178" s="115">
        <v>12422942</v>
      </c>
      <c r="X178" s="115">
        <v>27350297</v>
      </c>
      <c r="Y178" s="115">
        <v>1788739</v>
      </c>
      <c r="Z178" s="116">
        <v>331132962</v>
      </c>
    </row>
    <row r="179" spans="2:26" ht="24">
      <c r="B179" s="248">
        <v>38177.348160000001</v>
      </c>
      <c r="N179" s="123">
        <v>55</v>
      </c>
      <c r="O179" s="114" t="s">
        <v>407</v>
      </c>
      <c r="P179" s="115">
        <v>16264596</v>
      </c>
      <c r="Q179" s="115">
        <v>37577908</v>
      </c>
      <c r="R179" s="115">
        <v>131122506</v>
      </c>
      <c r="S179" s="115">
        <v>64267784</v>
      </c>
      <c r="T179" s="115">
        <v>15853087</v>
      </c>
      <c r="U179" s="115">
        <v>81255076</v>
      </c>
      <c r="V179" s="115">
        <v>33061941</v>
      </c>
      <c r="W179" s="115">
        <v>16118117</v>
      </c>
      <c r="X179" s="115">
        <v>37922715</v>
      </c>
      <c r="Y179" s="115">
        <v>2960015</v>
      </c>
      <c r="Z179" s="116">
        <v>436403745</v>
      </c>
    </row>
    <row r="180" spans="2:26" ht="22.5">
      <c r="B180" s="248">
        <v>37739.632429999998</v>
      </c>
      <c r="N180" s="118" t="s">
        <v>439</v>
      </c>
      <c r="O180" s="114" t="s">
        <v>409</v>
      </c>
      <c r="P180" s="115">
        <v>1822567</v>
      </c>
      <c r="Q180" s="115">
        <v>1472240</v>
      </c>
      <c r="R180" s="115">
        <v>6398703</v>
      </c>
      <c r="S180" s="115">
        <v>149119</v>
      </c>
      <c r="T180" s="115">
        <v>1619551</v>
      </c>
      <c r="U180" s="115">
        <v>1887815</v>
      </c>
      <c r="V180" s="115">
        <v>5171867</v>
      </c>
      <c r="W180" s="115">
        <v>3885397</v>
      </c>
      <c r="X180" s="115">
        <v>5441845</v>
      </c>
      <c r="Y180" s="115" t="s">
        <v>404</v>
      </c>
      <c r="Z180" s="116">
        <v>27849104</v>
      </c>
    </row>
    <row r="181" spans="2:26">
      <c r="B181" s="248">
        <v>37306.549639999997</v>
      </c>
      <c r="N181" s="113"/>
      <c r="O181" s="114" t="s">
        <v>410</v>
      </c>
      <c r="P181" s="115">
        <v>4141692</v>
      </c>
      <c r="Q181" s="115">
        <v>6615075</v>
      </c>
      <c r="R181" s="115">
        <v>14211445</v>
      </c>
      <c r="S181" s="115">
        <v>5699044</v>
      </c>
      <c r="T181" s="115">
        <v>1042967</v>
      </c>
      <c r="U181" s="115">
        <v>5057191</v>
      </c>
      <c r="V181" s="115">
        <v>9341367</v>
      </c>
      <c r="W181" s="115">
        <v>2772590</v>
      </c>
      <c r="X181" s="115">
        <v>6990595</v>
      </c>
      <c r="Y181" s="115">
        <v>125825</v>
      </c>
      <c r="Z181" s="116">
        <v>55997791</v>
      </c>
    </row>
    <row r="182" spans="2:26">
      <c r="B182" s="248">
        <v>36877.986559999998</v>
      </c>
      <c r="N182" s="119"/>
      <c r="O182" s="120" t="s">
        <v>292</v>
      </c>
      <c r="P182" s="121">
        <v>22228855</v>
      </c>
      <c r="Q182" s="121">
        <v>45665223</v>
      </c>
      <c r="R182" s="121">
        <v>151732654</v>
      </c>
      <c r="S182" s="121">
        <v>70115947</v>
      </c>
      <c r="T182" s="121">
        <v>18515605</v>
      </c>
      <c r="U182" s="121">
        <v>88200082</v>
      </c>
      <c r="V182" s="121">
        <v>47575175</v>
      </c>
      <c r="W182" s="121">
        <v>22776104</v>
      </c>
      <c r="X182" s="121">
        <v>50355155</v>
      </c>
      <c r="Y182" s="121">
        <v>3085840</v>
      </c>
      <c r="Z182" s="122">
        <v>520250640</v>
      </c>
    </row>
    <row r="183" spans="2:26" ht="24">
      <c r="B183" s="248">
        <v>36453.852160000002</v>
      </c>
      <c r="N183" s="109"/>
      <c r="O183" s="110" t="s">
        <v>403</v>
      </c>
      <c r="P183" s="111">
        <v>5021597</v>
      </c>
      <c r="Q183" s="111">
        <v>9923451</v>
      </c>
      <c r="R183" s="111">
        <v>35899467</v>
      </c>
      <c r="S183" s="111">
        <v>12914018</v>
      </c>
      <c r="T183" s="111">
        <v>2888846</v>
      </c>
      <c r="U183" s="111">
        <v>20164518</v>
      </c>
      <c r="V183" s="111">
        <v>7278919</v>
      </c>
      <c r="W183" s="111">
        <v>3868054</v>
      </c>
      <c r="X183" s="111">
        <v>11184954</v>
      </c>
      <c r="Y183" s="111">
        <v>1151470</v>
      </c>
      <c r="Z183" s="112">
        <v>110295294</v>
      </c>
    </row>
    <row r="184" spans="2:26" ht="22.5">
      <c r="B184" s="248">
        <v>36034.045230000003</v>
      </c>
      <c r="N184" s="113"/>
      <c r="O184" s="114" t="s">
        <v>405</v>
      </c>
      <c r="P184" s="115">
        <v>11372268</v>
      </c>
      <c r="Q184" s="115">
        <v>27789679</v>
      </c>
      <c r="R184" s="115">
        <v>100159973</v>
      </c>
      <c r="S184" s="115">
        <v>52619730</v>
      </c>
      <c r="T184" s="115">
        <v>13051356</v>
      </c>
      <c r="U184" s="115">
        <v>63022601</v>
      </c>
      <c r="V184" s="115">
        <v>25920810</v>
      </c>
      <c r="W184" s="115">
        <v>12415966</v>
      </c>
      <c r="X184" s="115">
        <v>28034978</v>
      </c>
      <c r="Y184" s="115">
        <v>1764372</v>
      </c>
      <c r="Z184" s="116">
        <v>336151733</v>
      </c>
    </row>
    <row r="185" spans="2:26" ht="24">
      <c r="B185" s="248">
        <v>35618.530680000003</v>
      </c>
      <c r="N185" s="123">
        <v>56</v>
      </c>
      <c r="O185" s="114" t="s">
        <v>407</v>
      </c>
      <c r="P185" s="115">
        <v>16393865</v>
      </c>
      <c r="Q185" s="115">
        <v>37713130</v>
      </c>
      <c r="R185" s="115">
        <v>136059440</v>
      </c>
      <c r="S185" s="115">
        <v>65533748</v>
      </c>
      <c r="T185" s="115">
        <v>15940202</v>
      </c>
      <c r="U185" s="115">
        <v>83187119</v>
      </c>
      <c r="V185" s="115">
        <v>33199729</v>
      </c>
      <c r="W185" s="115">
        <v>16284020</v>
      </c>
      <c r="X185" s="115">
        <v>39219932</v>
      </c>
      <c r="Y185" s="115">
        <v>2915842</v>
      </c>
      <c r="Z185" s="116">
        <v>446447027</v>
      </c>
    </row>
    <row r="186" spans="2:26" ht="22.5">
      <c r="B186" s="248">
        <v>35207.284480000002</v>
      </c>
      <c r="N186" s="118" t="s">
        <v>440</v>
      </c>
      <c r="O186" s="114" t="s">
        <v>409</v>
      </c>
      <c r="P186" s="115">
        <v>1218938</v>
      </c>
      <c r="Q186" s="115">
        <v>1429593</v>
      </c>
      <c r="R186" s="115">
        <v>5429631</v>
      </c>
      <c r="S186" s="115">
        <v>131719</v>
      </c>
      <c r="T186" s="115">
        <v>767919</v>
      </c>
      <c r="U186" s="115">
        <v>1876414</v>
      </c>
      <c r="V186" s="115">
        <v>5108790</v>
      </c>
      <c r="W186" s="115">
        <v>2946618</v>
      </c>
      <c r="X186" s="115">
        <v>5203763</v>
      </c>
      <c r="Y186" s="115" t="s">
        <v>404</v>
      </c>
      <c r="Z186" s="116">
        <v>24113385</v>
      </c>
    </row>
    <row r="187" spans="2:26">
      <c r="B187" s="248">
        <v>34800.285889999999</v>
      </c>
      <c r="N187" s="113"/>
      <c r="O187" s="114" t="s">
        <v>410</v>
      </c>
      <c r="P187" s="115">
        <v>3797542</v>
      </c>
      <c r="Q187" s="115">
        <v>4794935</v>
      </c>
      <c r="R187" s="115">
        <v>14129503</v>
      </c>
      <c r="S187" s="115">
        <v>5489804</v>
      </c>
      <c r="T187" s="115">
        <v>977708</v>
      </c>
      <c r="U187" s="115">
        <v>5038111</v>
      </c>
      <c r="V187" s="115">
        <v>8943337</v>
      </c>
      <c r="W187" s="115">
        <v>2637474</v>
      </c>
      <c r="X187" s="115">
        <v>6180701</v>
      </c>
      <c r="Y187" s="115">
        <v>111888</v>
      </c>
      <c r="Z187" s="116">
        <v>52101003</v>
      </c>
    </row>
    <row r="188" spans="2:26">
      <c r="B188" s="248">
        <v>34397.499210000002</v>
      </c>
      <c r="N188" s="119"/>
      <c r="O188" s="120" t="s">
        <v>292</v>
      </c>
      <c r="P188" s="121">
        <v>21410345</v>
      </c>
      <c r="Q188" s="121">
        <v>43937658</v>
      </c>
      <c r="R188" s="121">
        <v>155618574</v>
      </c>
      <c r="S188" s="121">
        <v>71155271</v>
      </c>
      <c r="T188" s="121">
        <v>17685829</v>
      </c>
      <c r="U188" s="121">
        <v>90101644</v>
      </c>
      <c r="V188" s="121">
        <v>47251856</v>
      </c>
      <c r="W188" s="121">
        <v>21868112</v>
      </c>
      <c r="X188" s="121">
        <v>50604396</v>
      </c>
      <c r="Y188" s="121">
        <v>3027730</v>
      </c>
      <c r="Z188" s="122">
        <v>522661415</v>
      </c>
    </row>
    <row r="189" spans="2:26" ht="24">
      <c r="B189" s="248">
        <v>33998.88622</v>
      </c>
      <c r="N189" s="109"/>
      <c r="O189" s="110" t="s">
        <v>403</v>
      </c>
      <c r="P189" s="111">
        <v>5108684</v>
      </c>
      <c r="Q189" s="111">
        <v>10211316</v>
      </c>
      <c r="R189" s="111">
        <v>37004642</v>
      </c>
      <c r="S189" s="111">
        <v>13308944</v>
      </c>
      <c r="T189" s="111">
        <v>2938165</v>
      </c>
      <c r="U189" s="111">
        <v>20312218</v>
      </c>
      <c r="V189" s="111">
        <v>7381223</v>
      </c>
      <c r="W189" s="111">
        <v>3953340</v>
      </c>
      <c r="X189" s="111">
        <v>11372009</v>
      </c>
      <c r="Y189" s="111">
        <v>1197747</v>
      </c>
      <c r="Z189" s="112">
        <v>112788288</v>
      </c>
    </row>
    <row r="190" spans="2:26" ht="22.5">
      <c r="B190" s="248">
        <v>33604.459580000002</v>
      </c>
      <c r="N190" s="113"/>
      <c r="O190" s="114" t="s">
        <v>405</v>
      </c>
      <c r="P190" s="115">
        <v>11274674</v>
      </c>
      <c r="Q190" s="115">
        <v>28199134</v>
      </c>
      <c r="R190" s="115">
        <v>102550709</v>
      </c>
      <c r="S190" s="115">
        <v>52390358</v>
      </c>
      <c r="T190" s="115">
        <v>12979871</v>
      </c>
      <c r="U190" s="115">
        <v>63905393</v>
      </c>
      <c r="V190" s="115">
        <v>25717523</v>
      </c>
      <c r="W190" s="115">
        <v>12195545</v>
      </c>
      <c r="X190" s="115">
        <v>28292730</v>
      </c>
      <c r="Y190" s="115">
        <v>1879714</v>
      </c>
      <c r="Z190" s="116">
        <v>339385651</v>
      </c>
    </row>
    <row r="191" spans="2:26" ht="24">
      <c r="B191" s="248">
        <v>33214.222459999997</v>
      </c>
      <c r="N191" s="123">
        <v>57</v>
      </c>
      <c r="O191" s="114" t="s">
        <v>407</v>
      </c>
      <c r="P191" s="115">
        <v>16383358</v>
      </c>
      <c r="Q191" s="115">
        <v>38410450</v>
      </c>
      <c r="R191" s="115">
        <v>139555351</v>
      </c>
      <c r="S191" s="115">
        <v>65699302</v>
      </c>
      <c r="T191" s="115">
        <v>15918036</v>
      </c>
      <c r="U191" s="115">
        <v>84217611</v>
      </c>
      <c r="V191" s="115">
        <v>33098746</v>
      </c>
      <c r="W191" s="115">
        <v>16148885</v>
      </c>
      <c r="X191" s="115">
        <v>39664739</v>
      </c>
      <c r="Y191" s="115">
        <v>3077461</v>
      </c>
      <c r="Z191" s="116">
        <v>452173939</v>
      </c>
    </row>
    <row r="192" spans="2:26" ht="22.5">
      <c r="B192" s="248">
        <v>32828.174500000001</v>
      </c>
      <c r="N192" s="118" t="s">
        <v>441</v>
      </c>
      <c r="O192" s="114" t="s">
        <v>409</v>
      </c>
      <c r="P192" s="115">
        <v>332463</v>
      </c>
      <c r="Q192" s="115">
        <v>262920</v>
      </c>
      <c r="R192" s="115">
        <v>4900401</v>
      </c>
      <c r="S192" s="115">
        <v>89709</v>
      </c>
      <c r="T192" s="115">
        <v>174943</v>
      </c>
      <c r="U192" s="115">
        <v>1801667</v>
      </c>
      <c r="V192" s="115">
        <v>5049420</v>
      </c>
      <c r="W192" s="115">
        <v>1576491</v>
      </c>
      <c r="X192" s="115">
        <v>5076101</v>
      </c>
      <c r="Y192" s="115" t="s">
        <v>404</v>
      </c>
      <c r="Z192" s="116">
        <v>19264115</v>
      </c>
    </row>
    <row r="193" spans="2:26">
      <c r="B193" s="248">
        <v>32446.301479999998</v>
      </c>
      <c r="N193" s="113"/>
      <c r="O193" s="114" t="s">
        <v>410</v>
      </c>
      <c r="P193" s="115">
        <v>3902652</v>
      </c>
      <c r="Q193" s="115">
        <v>4193049</v>
      </c>
      <c r="R193" s="115">
        <v>13567589</v>
      </c>
      <c r="S193" s="115">
        <v>5786972</v>
      </c>
      <c r="T193" s="115">
        <v>911136</v>
      </c>
      <c r="U193" s="115">
        <v>4504685</v>
      </c>
      <c r="V193" s="115">
        <v>8765967</v>
      </c>
      <c r="W193" s="115">
        <v>2565550</v>
      </c>
      <c r="X193" s="115">
        <v>5998924</v>
      </c>
      <c r="Y193" s="115">
        <v>96597</v>
      </c>
      <c r="Z193" s="116">
        <v>50293121</v>
      </c>
    </row>
    <row r="194" spans="2:26">
      <c r="B194" s="248">
        <v>32068.597949999999</v>
      </c>
      <c r="N194" s="119"/>
      <c r="O194" s="120" t="s">
        <v>292</v>
      </c>
      <c r="P194" s="121">
        <v>20618473</v>
      </c>
      <c r="Q194" s="121">
        <v>42866419</v>
      </c>
      <c r="R194" s="121">
        <v>158023341</v>
      </c>
      <c r="S194" s="121">
        <v>71575983</v>
      </c>
      <c r="T194" s="121">
        <v>17004115</v>
      </c>
      <c r="U194" s="121">
        <v>90523963</v>
      </c>
      <c r="V194" s="121">
        <v>46914133</v>
      </c>
      <c r="W194" s="121">
        <v>20290926</v>
      </c>
      <c r="X194" s="121">
        <v>50739764</v>
      </c>
      <c r="Y194" s="121">
        <v>3174058</v>
      </c>
      <c r="Z194" s="122">
        <v>521731175</v>
      </c>
    </row>
    <row r="195" spans="2:26" ht="24">
      <c r="B195" s="248">
        <v>31695.085370000001</v>
      </c>
      <c r="N195" s="109"/>
      <c r="O195" s="110" t="s">
        <v>403</v>
      </c>
      <c r="P195" s="111">
        <v>5336507</v>
      </c>
      <c r="Q195" s="111">
        <v>10787596</v>
      </c>
      <c r="R195" s="111">
        <v>39912113</v>
      </c>
      <c r="S195" s="111">
        <v>14513155</v>
      </c>
      <c r="T195" s="111">
        <v>3172673</v>
      </c>
      <c r="U195" s="111">
        <v>22563383</v>
      </c>
      <c r="V195" s="111">
        <v>7993964</v>
      </c>
      <c r="W195" s="111">
        <v>4325569</v>
      </c>
      <c r="X195" s="111">
        <v>12309412</v>
      </c>
      <c r="Y195" s="111">
        <v>1302602</v>
      </c>
      <c r="Z195" s="112">
        <v>122216974</v>
      </c>
    </row>
    <row r="196" spans="2:26" ht="22.5">
      <c r="B196" s="248">
        <v>31325.76251</v>
      </c>
      <c r="N196" s="113"/>
      <c r="O196" s="114" t="s">
        <v>405</v>
      </c>
      <c r="P196" s="115">
        <v>11510099</v>
      </c>
      <c r="Q196" s="115">
        <v>29254635</v>
      </c>
      <c r="R196" s="115">
        <v>109378033</v>
      </c>
      <c r="S196" s="115">
        <v>55923147</v>
      </c>
      <c r="T196" s="115">
        <v>13550178</v>
      </c>
      <c r="U196" s="115">
        <v>68344746</v>
      </c>
      <c r="V196" s="115">
        <v>26433254</v>
      </c>
      <c r="W196" s="115">
        <v>12503636</v>
      </c>
      <c r="X196" s="115">
        <v>29652639</v>
      </c>
      <c r="Y196" s="115">
        <v>2058110</v>
      </c>
      <c r="Z196" s="116">
        <v>358608477</v>
      </c>
    </row>
    <row r="197" spans="2:26" ht="24">
      <c r="B197" s="248">
        <v>30960.62832</v>
      </c>
      <c r="N197" s="123">
        <v>58</v>
      </c>
      <c r="O197" s="114" t="s">
        <v>407</v>
      </c>
      <c r="P197" s="115">
        <v>16846606</v>
      </c>
      <c r="Q197" s="115">
        <v>40042231</v>
      </c>
      <c r="R197" s="115">
        <v>149290146</v>
      </c>
      <c r="S197" s="115">
        <v>70436302</v>
      </c>
      <c r="T197" s="115">
        <v>16722851</v>
      </c>
      <c r="U197" s="115">
        <v>90908129</v>
      </c>
      <c r="V197" s="115">
        <v>34427218</v>
      </c>
      <c r="W197" s="115">
        <v>16829205</v>
      </c>
      <c r="X197" s="115">
        <v>41962051</v>
      </c>
      <c r="Y197" s="115">
        <v>3360712</v>
      </c>
      <c r="Z197" s="116">
        <v>480825451</v>
      </c>
    </row>
    <row r="198" spans="2:26" ht="22.5">
      <c r="B198" s="248">
        <v>30599.654190000001</v>
      </c>
      <c r="N198" s="118" t="s">
        <v>442</v>
      </c>
      <c r="O198" s="114" t="s">
        <v>409</v>
      </c>
      <c r="P198" s="115">
        <v>264992</v>
      </c>
      <c r="Q198" s="115">
        <v>172931</v>
      </c>
      <c r="R198" s="115">
        <v>4988568</v>
      </c>
      <c r="S198" s="115">
        <v>83562</v>
      </c>
      <c r="T198" s="115">
        <v>182089</v>
      </c>
      <c r="U198" s="115">
        <v>1735965</v>
      </c>
      <c r="V198" s="115">
        <v>5098921</v>
      </c>
      <c r="W198" s="115">
        <v>1297294</v>
      </c>
      <c r="X198" s="115">
        <v>5140355</v>
      </c>
      <c r="Y198" s="115" t="s">
        <v>404</v>
      </c>
      <c r="Z198" s="116">
        <v>18964677</v>
      </c>
    </row>
    <row r="199" spans="2:26">
      <c r="B199" s="248">
        <v>30242.81194</v>
      </c>
      <c r="N199" s="113"/>
      <c r="O199" s="114" t="s">
        <v>410</v>
      </c>
      <c r="P199" s="115">
        <v>3858808</v>
      </c>
      <c r="Q199" s="115">
        <v>4433160</v>
      </c>
      <c r="R199" s="115">
        <v>14757640</v>
      </c>
      <c r="S199" s="115">
        <v>5932171</v>
      </c>
      <c r="T199" s="115">
        <v>853506</v>
      </c>
      <c r="U199" s="115">
        <v>4522149</v>
      </c>
      <c r="V199" s="115">
        <v>9451019</v>
      </c>
      <c r="W199" s="115">
        <v>2847869</v>
      </c>
      <c r="X199" s="115">
        <v>6511780</v>
      </c>
      <c r="Y199" s="115">
        <v>94131</v>
      </c>
      <c r="Z199" s="116">
        <v>53262233</v>
      </c>
    </row>
    <row r="200" spans="2:26">
      <c r="B200" s="248">
        <v>29890.112130000001</v>
      </c>
      <c r="N200" s="119"/>
      <c r="O200" s="120" t="s">
        <v>292</v>
      </c>
      <c r="P200" s="121">
        <v>20970406</v>
      </c>
      <c r="Q200" s="121">
        <v>44648322</v>
      </c>
      <c r="R200" s="121">
        <v>169036354</v>
      </c>
      <c r="S200" s="121">
        <v>76452035</v>
      </c>
      <c r="T200" s="121">
        <v>17758446</v>
      </c>
      <c r="U200" s="121">
        <v>97166243</v>
      </c>
      <c r="V200" s="121">
        <v>48977158</v>
      </c>
      <c r="W200" s="121">
        <v>20974368</v>
      </c>
      <c r="X200" s="121">
        <v>53614186</v>
      </c>
      <c r="Y200" s="121">
        <v>3454843</v>
      </c>
      <c r="Z200" s="122">
        <v>553052361</v>
      </c>
    </row>
    <row r="201" spans="2:26" ht="24">
      <c r="B201" s="248">
        <v>29541.55329</v>
      </c>
      <c r="N201" s="109"/>
      <c r="O201" s="110" t="s">
        <v>403</v>
      </c>
      <c r="P201" s="111">
        <v>5527740</v>
      </c>
      <c r="Q201" s="111">
        <v>11350842</v>
      </c>
      <c r="R201" s="111">
        <v>42122263</v>
      </c>
      <c r="S201" s="111">
        <v>15163572</v>
      </c>
      <c r="T201" s="111">
        <v>3312095</v>
      </c>
      <c r="U201" s="111">
        <v>23319962</v>
      </c>
      <c r="V201" s="111">
        <v>8301488</v>
      </c>
      <c r="W201" s="111">
        <v>4448247</v>
      </c>
      <c r="X201" s="111">
        <v>12642199</v>
      </c>
      <c r="Y201" s="111">
        <v>1321262</v>
      </c>
      <c r="Z201" s="112">
        <v>127509670</v>
      </c>
    </row>
    <row r="202" spans="2:26" ht="22.5">
      <c r="B202" s="248">
        <v>29197.10656</v>
      </c>
      <c r="N202" s="113"/>
      <c r="O202" s="114" t="s">
        <v>405</v>
      </c>
      <c r="P202" s="115">
        <v>11733405</v>
      </c>
      <c r="Q202" s="115">
        <v>31006095</v>
      </c>
      <c r="R202" s="115">
        <v>116200481</v>
      </c>
      <c r="S202" s="115">
        <v>59153937</v>
      </c>
      <c r="T202" s="115">
        <v>14233226</v>
      </c>
      <c r="U202" s="115">
        <v>71288388</v>
      </c>
      <c r="V202" s="115">
        <v>27413618</v>
      </c>
      <c r="W202" s="115">
        <v>12917051</v>
      </c>
      <c r="X202" s="115">
        <v>30745789</v>
      </c>
      <c r="Y202" s="115">
        <v>2123045</v>
      </c>
      <c r="Z202" s="116">
        <v>376815035</v>
      </c>
    </row>
    <row r="203" spans="2:26" ht="24">
      <c r="B203" s="248">
        <v>28856.740600000001</v>
      </c>
      <c r="N203" s="123">
        <v>59</v>
      </c>
      <c r="O203" s="114" t="s">
        <v>407</v>
      </c>
      <c r="P203" s="115">
        <v>17261145</v>
      </c>
      <c r="Q203" s="115">
        <v>42356937</v>
      </c>
      <c r="R203" s="115">
        <v>158322744</v>
      </c>
      <c r="S203" s="115">
        <v>74317509</v>
      </c>
      <c r="T203" s="115">
        <v>17545321</v>
      </c>
      <c r="U203" s="115">
        <v>94608350</v>
      </c>
      <c r="V203" s="115">
        <v>35715106</v>
      </c>
      <c r="W203" s="115">
        <v>17365298</v>
      </c>
      <c r="X203" s="115">
        <v>43387988</v>
      </c>
      <c r="Y203" s="115">
        <v>3444307</v>
      </c>
      <c r="Z203" s="116">
        <v>504324705</v>
      </c>
    </row>
    <row r="204" spans="2:26" ht="22.5">
      <c r="B204" s="248">
        <v>28520.436409999998</v>
      </c>
      <c r="N204" s="118" t="s">
        <v>443</v>
      </c>
      <c r="O204" s="114" t="s">
        <v>409</v>
      </c>
      <c r="P204" s="115">
        <v>245701</v>
      </c>
      <c r="Q204" s="115">
        <v>170879</v>
      </c>
      <c r="R204" s="115">
        <v>5340036</v>
      </c>
      <c r="S204" s="115">
        <v>149554</v>
      </c>
      <c r="T204" s="115">
        <v>576924</v>
      </c>
      <c r="U204" s="115">
        <v>1795314</v>
      </c>
      <c r="V204" s="115">
        <v>5210684</v>
      </c>
      <c r="W204" s="115">
        <v>1382499</v>
      </c>
      <c r="X204" s="115">
        <v>5325000</v>
      </c>
      <c r="Y204" s="115" t="s">
        <v>404</v>
      </c>
      <c r="Z204" s="116">
        <v>20196591</v>
      </c>
    </row>
    <row r="205" spans="2:26">
      <c r="B205" s="248">
        <v>28188.184130000001</v>
      </c>
      <c r="N205" s="113"/>
      <c r="O205" s="114" t="s">
        <v>410</v>
      </c>
      <c r="P205" s="115">
        <v>3890899</v>
      </c>
      <c r="Q205" s="115">
        <v>4549858</v>
      </c>
      <c r="R205" s="115">
        <v>15964381</v>
      </c>
      <c r="S205" s="115">
        <v>6015396</v>
      </c>
      <c r="T205" s="115">
        <v>859339</v>
      </c>
      <c r="U205" s="115">
        <v>4984214</v>
      </c>
      <c r="V205" s="115">
        <v>10010633</v>
      </c>
      <c r="W205" s="115">
        <v>2965394</v>
      </c>
      <c r="X205" s="115">
        <v>6893479</v>
      </c>
      <c r="Y205" s="115">
        <v>94825</v>
      </c>
      <c r="Z205" s="116">
        <v>56228418</v>
      </c>
    </row>
    <row r="206" spans="2:26">
      <c r="B206" s="248">
        <v>27859.959849999999</v>
      </c>
      <c r="N206" s="119"/>
      <c r="O206" s="120" t="s">
        <v>292</v>
      </c>
      <c r="P206" s="121">
        <v>21397745</v>
      </c>
      <c r="Q206" s="121">
        <v>47077674</v>
      </c>
      <c r="R206" s="121">
        <v>179627161</v>
      </c>
      <c r="S206" s="121">
        <v>80482459</v>
      </c>
      <c r="T206" s="121">
        <v>18981584</v>
      </c>
      <c r="U206" s="121">
        <v>101387878</v>
      </c>
      <c r="V206" s="121">
        <v>50936423</v>
      </c>
      <c r="W206" s="121">
        <v>21713191</v>
      </c>
      <c r="X206" s="121">
        <v>55606467</v>
      </c>
      <c r="Y206" s="121">
        <v>3539132</v>
      </c>
      <c r="Z206" s="122">
        <v>580749714</v>
      </c>
    </row>
    <row r="207" spans="2:26" ht="24">
      <c r="B207" s="248">
        <v>27535.73359</v>
      </c>
      <c r="N207" s="109"/>
      <c r="O207" s="110" t="s">
        <v>403</v>
      </c>
      <c r="P207" s="111">
        <v>5666652</v>
      </c>
      <c r="Q207" s="111">
        <v>11727721</v>
      </c>
      <c r="R207" s="111">
        <v>44068983</v>
      </c>
      <c r="S207" s="111">
        <v>15926920</v>
      </c>
      <c r="T207" s="111">
        <v>3493358</v>
      </c>
      <c r="U207" s="111">
        <v>24478187</v>
      </c>
      <c r="V207" s="111">
        <v>8665359</v>
      </c>
      <c r="W207" s="111">
        <v>4658073</v>
      </c>
      <c r="X207" s="111">
        <v>13261093</v>
      </c>
      <c r="Y207" s="111">
        <v>1356375</v>
      </c>
      <c r="Z207" s="112">
        <v>133302721</v>
      </c>
    </row>
    <row r="208" spans="2:26" ht="22.5">
      <c r="B208" s="248">
        <v>27215.455569999998</v>
      </c>
      <c r="N208" s="113"/>
      <c r="O208" s="114" t="s">
        <v>405</v>
      </c>
      <c r="P208" s="115">
        <v>11956747</v>
      </c>
      <c r="Q208" s="115">
        <v>31934580</v>
      </c>
      <c r="R208" s="115">
        <v>121182219</v>
      </c>
      <c r="S208" s="115">
        <v>61395172</v>
      </c>
      <c r="T208" s="115">
        <v>14526413</v>
      </c>
      <c r="U208" s="115">
        <v>73309494</v>
      </c>
      <c r="V208" s="115">
        <v>27539660</v>
      </c>
      <c r="W208" s="115">
        <v>13203621</v>
      </c>
      <c r="X208" s="115">
        <v>31345785</v>
      </c>
      <c r="Y208" s="115">
        <v>2198229</v>
      </c>
      <c r="Z208" s="116">
        <v>388591920</v>
      </c>
    </row>
    <row r="209" spans="2:26" ht="24">
      <c r="B209" s="248">
        <v>26899.101340000001</v>
      </c>
      <c r="N209" s="123">
        <v>60</v>
      </c>
      <c r="O209" s="114" t="s">
        <v>407</v>
      </c>
      <c r="P209" s="115">
        <v>17623399</v>
      </c>
      <c r="Q209" s="115">
        <v>43662301</v>
      </c>
      <c r="R209" s="115">
        <v>165251202</v>
      </c>
      <c r="S209" s="115">
        <v>77322092</v>
      </c>
      <c r="T209" s="115">
        <v>18019771</v>
      </c>
      <c r="U209" s="115">
        <v>97787681</v>
      </c>
      <c r="V209" s="115">
        <v>36205019</v>
      </c>
      <c r="W209" s="115">
        <v>17861694</v>
      </c>
      <c r="X209" s="115">
        <v>44606878</v>
      </c>
      <c r="Y209" s="115">
        <v>3554604</v>
      </c>
      <c r="Z209" s="116">
        <v>521894641</v>
      </c>
    </row>
    <row r="210" spans="2:26" ht="22.5">
      <c r="B210" s="248">
        <v>26586.64618</v>
      </c>
      <c r="N210" s="118" t="s">
        <v>444</v>
      </c>
      <c r="O210" s="114" t="s">
        <v>409</v>
      </c>
      <c r="P210" s="115">
        <v>105726</v>
      </c>
      <c r="Q210" s="115">
        <v>176425</v>
      </c>
      <c r="R210" s="115">
        <v>5357193</v>
      </c>
      <c r="S210" s="115">
        <v>59226</v>
      </c>
      <c r="T210" s="115">
        <v>613950</v>
      </c>
      <c r="U210" s="115">
        <v>1622013</v>
      </c>
      <c r="V210" s="115">
        <v>5102922</v>
      </c>
      <c r="W210" s="115">
        <v>1197632</v>
      </c>
      <c r="X210" s="115">
        <v>5264046</v>
      </c>
      <c r="Y210" s="115" t="s">
        <v>404</v>
      </c>
      <c r="Z210" s="116">
        <v>19499133</v>
      </c>
    </row>
    <row r="211" spans="2:26">
      <c r="B211" s="248">
        <v>26278.050780000001</v>
      </c>
      <c r="N211" s="113"/>
      <c r="O211" s="114" t="s">
        <v>410</v>
      </c>
      <c r="P211" s="115">
        <v>3969506</v>
      </c>
      <c r="Q211" s="115">
        <v>4624960</v>
      </c>
      <c r="R211" s="115">
        <v>16329170</v>
      </c>
      <c r="S211" s="115">
        <v>6681298</v>
      </c>
      <c r="T211" s="115">
        <v>910889</v>
      </c>
      <c r="U211" s="115">
        <v>5308681</v>
      </c>
      <c r="V211" s="115">
        <v>10282058</v>
      </c>
      <c r="W211" s="115">
        <v>3151023</v>
      </c>
      <c r="X211" s="115">
        <v>6545374</v>
      </c>
      <c r="Y211" s="115">
        <v>109430</v>
      </c>
      <c r="Z211" s="116">
        <v>57912389</v>
      </c>
    </row>
    <row r="212" spans="2:26">
      <c r="B212" s="248">
        <v>25973.247899999998</v>
      </c>
      <c r="N212" s="119"/>
      <c r="O212" s="120" t="s">
        <v>292</v>
      </c>
      <c r="P212" s="121">
        <v>21698631</v>
      </c>
      <c r="Q212" s="121">
        <v>48463686</v>
      </c>
      <c r="R212" s="121">
        <v>186937565</v>
      </c>
      <c r="S212" s="121">
        <v>84062616</v>
      </c>
      <c r="T212" s="121">
        <v>19544610</v>
      </c>
      <c r="U212" s="121">
        <v>104718375</v>
      </c>
      <c r="V212" s="121">
        <v>51589999</v>
      </c>
      <c r="W212" s="121">
        <v>22210409</v>
      </c>
      <c r="X212" s="121">
        <v>56416298</v>
      </c>
      <c r="Y212" s="121">
        <v>3664034</v>
      </c>
      <c r="Z212" s="122">
        <v>599306223</v>
      </c>
    </row>
    <row r="213" spans="2:26" ht="24">
      <c r="B213" s="248">
        <v>25672.179230000002</v>
      </c>
      <c r="N213" s="109"/>
      <c r="O213" s="110" t="s">
        <v>403</v>
      </c>
      <c r="P213" s="111">
        <v>5855117</v>
      </c>
      <c r="Q213" s="111">
        <v>12088787</v>
      </c>
      <c r="R213" s="111">
        <v>45256956</v>
      </c>
      <c r="S213" s="111">
        <v>16368814</v>
      </c>
      <c r="T213" s="111">
        <v>3533215</v>
      </c>
      <c r="U213" s="111">
        <v>24868653</v>
      </c>
      <c r="V213" s="111">
        <v>8835580</v>
      </c>
      <c r="W213" s="111">
        <v>4770697</v>
      </c>
      <c r="X213" s="111">
        <v>13528443</v>
      </c>
      <c r="Y213" s="111">
        <v>1414492</v>
      </c>
      <c r="Z213" s="112">
        <v>136520754</v>
      </c>
    </row>
    <row r="214" spans="2:26" ht="22.5">
      <c r="B214" s="248">
        <v>25374.789990000001</v>
      </c>
      <c r="N214" s="113"/>
      <c r="O214" s="114" t="s">
        <v>405</v>
      </c>
      <c r="P214" s="115">
        <v>11186540</v>
      </c>
      <c r="Q214" s="115">
        <v>31166529</v>
      </c>
      <c r="R214" s="115">
        <v>122839763</v>
      </c>
      <c r="S214" s="115">
        <v>61468812</v>
      </c>
      <c r="T214" s="115">
        <v>13979538</v>
      </c>
      <c r="U214" s="115">
        <v>72079545</v>
      </c>
      <c r="V214" s="115">
        <v>26160648</v>
      </c>
      <c r="W214" s="115">
        <v>11797708</v>
      </c>
      <c r="X214" s="115">
        <v>30288064</v>
      </c>
      <c r="Y214" s="115">
        <v>2268607</v>
      </c>
      <c r="Z214" s="116">
        <v>383235754</v>
      </c>
    </row>
    <row r="215" spans="2:26" ht="24">
      <c r="B215" s="248">
        <v>25081.018260000001</v>
      </c>
      <c r="N215" s="123">
        <v>61</v>
      </c>
      <c r="O215" s="114" t="s">
        <v>407</v>
      </c>
      <c r="P215" s="115">
        <v>17041657</v>
      </c>
      <c r="Q215" s="115">
        <v>43255316</v>
      </c>
      <c r="R215" s="115">
        <v>168096719</v>
      </c>
      <c r="S215" s="115">
        <v>77837626</v>
      </c>
      <c r="T215" s="115">
        <v>17512753</v>
      </c>
      <c r="U215" s="115">
        <v>96948198</v>
      </c>
      <c r="V215" s="115">
        <v>34996228</v>
      </c>
      <c r="W215" s="115">
        <v>16568405</v>
      </c>
      <c r="X215" s="115">
        <v>43816507</v>
      </c>
      <c r="Y215" s="115">
        <v>3683099</v>
      </c>
      <c r="Z215" s="116">
        <v>519756508</v>
      </c>
    </row>
    <row r="216" spans="2:26" ht="22.5">
      <c r="B216" s="248">
        <v>24790.78844</v>
      </c>
      <c r="N216" s="118" t="s">
        <v>445</v>
      </c>
      <c r="O216" s="114" t="s">
        <v>409</v>
      </c>
      <c r="P216" s="115">
        <v>75735</v>
      </c>
      <c r="Q216" s="115">
        <v>170588</v>
      </c>
      <c r="R216" s="115">
        <v>4874412</v>
      </c>
      <c r="S216" s="115">
        <v>68622</v>
      </c>
      <c r="T216" s="115">
        <v>247500</v>
      </c>
      <c r="U216" s="115">
        <v>1533140</v>
      </c>
      <c r="V216" s="115">
        <v>4781451</v>
      </c>
      <c r="W216" s="115">
        <v>1210247</v>
      </c>
      <c r="X216" s="115">
        <v>5020917</v>
      </c>
      <c r="Y216" s="115" t="s">
        <v>404</v>
      </c>
      <c r="Z216" s="116">
        <v>17982612</v>
      </c>
    </row>
    <row r="217" spans="2:26">
      <c r="B217" s="248">
        <v>24504.024689999998</v>
      </c>
      <c r="N217" s="113"/>
      <c r="O217" s="114" t="s">
        <v>410</v>
      </c>
      <c r="P217" s="115">
        <v>4896087</v>
      </c>
      <c r="Q217" s="115">
        <v>5206177</v>
      </c>
      <c r="R217" s="115">
        <v>17470029</v>
      </c>
      <c r="S217" s="115">
        <v>7121033</v>
      </c>
      <c r="T217" s="115">
        <v>946703</v>
      </c>
      <c r="U217" s="115">
        <v>6314315</v>
      </c>
      <c r="V217" s="115">
        <v>11108611</v>
      </c>
      <c r="W217" s="115">
        <v>4160997</v>
      </c>
      <c r="X217" s="115">
        <v>6740062</v>
      </c>
      <c r="Y217" s="115">
        <v>105501</v>
      </c>
      <c r="Z217" s="116">
        <v>64069515</v>
      </c>
    </row>
    <row r="218" spans="2:26">
      <c r="B218" s="248">
        <v>24220.651590000001</v>
      </c>
      <c r="N218" s="119"/>
      <c r="O218" s="120" t="s">
        <v>292</v>
      </c>
      <c r="P218" s="121">
        <v>22013479</v>
      </c>
      <c r="Q218" s="121">
        <v>48632081</v>
      </c>
      <c r="R218" s="121">
        <v>190441160</v>
      </c>
      <c r="S218" s="121">
        <v>85027281</v>
      </c>
      <c r="T218" s="121">
        <v>18706956</v>
      </c>
      <c r="U218" s="121">
        <v>104795653</v>
      </c>
      <c r="V218" s="121">
        <v>50886290</v>
      </c>
      <c r="W218" s="121">
        <v>21939649</v>
      </c>
      <c r="X218" s="121">
        <v>55577486</v>
      </c>
      <c r="Y218" s="121">
        <v>3788600</v>
      </c>
      <c r="Z218" s="122">
        <v>601808635</v>
      </c>
    </row>
    <row r="219" spans="2:26" ht="24">
      <c r="B219" s="248">
        <v>23940.595010000001</v>
      </c>
      <c r="N219" s="109"/>
      <c r="O219" s="110" t="s">
        <v>403</v>
      </c>
      <c r="P219" s="111">
        <v>6095659</v>
      </c>
      <c r="Q219" s="111">
        <v>12686516</v>
      </c>
      <c r="R219" s="111">
        <v>49285799</v>
      </c>
      <c r="S219" s="111">
        <v>17663627</v>
      </c>
      <c r="T219" s="111">
        <v>3745567</v>
      </c>
      <c r="U219" s="111">
        <v>26573119</v>
      </c>
      <c r="V219" s="111">
        <v>9325689</v>
      </c>
      <c r="W219" s="111">
        <v>5061434</v>
      </c>
      <c r="X219" s="111">
        <v>14157187</v>
      </c>
      <c r="Y219" s="111">
        <v>1512990</v>
      </c>
      <c r="Z219" s="112">
        <v>146107587</v>
      </c>
    </row>
    <row r="220" spans="2:26" ht="22.5">
      <c r="B220" s="248">
        <v>23663.788420000001</v>
      </c>
      <c r="N220" s="113"/>
      <c r="O220" s="114" t="s">
        <v>405</v>
      </c>
      <c r="P220" s="115">
        <v>11192907</v>
      </c>
      <c r="Q220" s="115">
        <v>32136031</v>
      </c>
      <c r="R220" s="115">
        <v>132775947</v>
      </c>
      <c r="S220" s="115">
        <v>66188902</v>
      </c>
      <c r="T220" s="115">
        <v>14670544</v>
      </c>
      <c r="U220" s="115">
        <v>76273769</v>
      </c>
      <c r="V220" s="115">
        <v>26894688</v>
      </c>
      <c r="W220" s="115">
        <v>12109125</v>
      </c>
      <c r="X220" s="115">
        <v>31576639</v>
      </c>
      <c r="Y220" s="115">
        <v>2475718</v>
      </c>
      <c r="Z220" s="116">
        <v>406294270</v>
      </c>
    </row>
    <row r="221" spans="2:26" ht="24">
      <c r="B221" s="248">
        <v>23390.165570000001</v>
      </c>
      <c r="N221" s="123">
        <v>62</v>
      </c>
      <c r="O221" s="114" t="s">
        <v>407</v>
      </c>
      <c r="P221" s="115">
        <v>17288566</v>
      </c>
      <c r="Q221" s="115">
        <v>44822547</v>
      </c>
      <c r="R221" s="115">
        <v>182061746</v>
      </c>
      <c r="S221" s="115">
        <v>83852529</v>
      </c>
      <c r="T221" s="115">
        <v>18416111</v>
      </c>
      <c r="U221" s="115">
        <v>102846888</v>
      </c>
      <c r="V221" s="115">
        <v>36220377</v>
      </c>
      <c r="W221" s="115">
        <v>17170559</v>
      </c>
      <c r="X221" s="115">
        <v>45733826</v>
      </c>
      <c r="Y221" s="115">
        <v>3988708</v>
      </c>
      <c r="Z221" s="116">
        <v>552401857</v>
      </c>
    </row>
    <row r="222" spans="2:26" ht="22.5">
      <c r="B222" s="248">
        <v>23119.664720000001</v>
      </c>
      <c r="N222" s="118" t="s">
        <v>446</v>
      </c>
      <c r="O222" s="114" t="s">
        <v>409</v>
      </c>
      <c r="P222" s="115">
        <v>36493</v>
      </c>
      <c r="Q222" s="115">
        <v>158525</v>
      </c>
      <c r="R222" s="115">
        <v>4949111</v>
      </c>
      <c r="S222" s="115" t="s">
        <v>404</v>
      </c>
      <c r="T222" s="115" t="s">
        <v>404</v>
      </c>
      <c r="U222" s="115">
        <v>1524807</v>
      </c>
      <c r="V222" s="115">
        <v>5218239</v>
      </c>
      <c r="W222" s="115">
        <v>1214427</v>
      </c>
      <c r="X222" s="115">
        <v>5138665</v>
      </c>
      <c r="Y222" s="115" t="s">
        <v>404</v>
      </c>
      <c r="Z222" s="116">
        <v>18240267</v>
      </c>
    </row>
    <row r="223" spans="2:26">
      <c r="B223" s="248">
        <v>22852.228599999999</v>
      </c>
      <c r="N223" s="113"/>
      <c r="O223" s="114" t="s">
        <v>410</v>
      </c>
      <c r="P223" s="115">
        <v>5447471</v>
      </c>
      <c r="Q223" s="115">
        <v>5698845</v>
      </c>
      <c r="R223" s="115">
        <v>18342473</v>
      </c>
      <c r="S223" s="115">
        <v>7262161</v>
      </c>
      <c r="T223" s="115">
        <v>996297</v>
      </c>
      <c r="U223" s="115">
        <v>6630793</v>
      </c>
      <c r="V223" s="115">
        <v>12191341</v>
      </c>
      <c r="W223" s="115">
        <v>4240799</v>
      </c>
      <c r="X223" s="115">
        <v>6587403</v>
      </c>
      <c r="Y223" s="115">
        <v>87979</v>
      </c>
      <c r="Z223" s="116">
        <v>67485562</v>
      </c>
    </row>
    <row r="224" spans="2:26">
      <c r="B224" s="248">
        <v>22587.804660000002</v>
      </c>
      <c r="N224" s="119"/>
      <c r="O224" s="120" t="s">
        <v>292</v>
      </c>
      <c r="P224" s="121">
        <v>22772530</v>
      </c>
      <c r="Q224" s="121">
        <v>50679917</v>
      </c>
      <c r="R224" s="121">
        <v>205353330</v>
      </c>
      <c r="S224" s="121">
        <v>91114690</v>
      </c>
      <c r="T224" s="121">
        <v>19412408</v>
      </c>
      <c r="U224" s="121">
        <v>111002488</v>
      </c>
      <c r="V224" s="121">
        <v>53629957</v>
      </c>
      <c r="W224" s="121">
        <v>22625785</v>
      </c>
      <c r="X224" s="121">
        <v>57459894</v>
      </c>
      <c r="Y224" s="121">
        <v>4076687</v>
      </c>
      <c r="Z224" s="122">
        <v>638127686</v>
      </c>
    </row>
    <row r="225" spans="2:26" ht="24">
      <c r="B225" s="248">
        <v>22326.346290000001</v>
      </c>
      <c r="N225" s="109"/>
      <c r="O225" s="110" t="s">
        <v>403</v>
      </c>
      <c r="P225" s="111">
        <v>6373062</v>
      </c>
      <c r="Q225" s="111">
        <v>13293072</v>
      </c>
      <c r="R225" s="111">
        <v>51522735</v>
      </c>
      <c r="S225" s="111">
        <v>18673120</v>
      </c>
      <c r="T225" s="111">
        <v>3945510</v>
      </c>
      <c r="U225" s="111">
        <v>27629056</v>
      </c>
      <c r="V225" s="111">
        <v>9811280</v>
      </c>
      <c r="W225" s="111">
        <v>5285294</v>
      </c>
      <c r="X225" s="111">
        <v>14940479</v>
      </c>
      <c r="Y225" s="111">
        <v>1611303</v>
      </c>
      <c r="Z225" s="112">
        <v>153084911</v>
      </c>
    </row>
    <row r="226" spans="2:26" ht="22.5">
      <c r="B226" s="248">
        <v>22067.812419999998</v>
      </c>
      <c r="N226" s="113"/>
      <c r="O226" s="114" t="s">
        <v>405</v>
      </c>
      <c r="P226" s="115">
        <v>11653719</v>
      </c>
      <c r="Q226" s="115">
        <v>33585846</v>
      </c>
      <c r="R226" s="115">
        <v>138627814</v>
      </c>
      <c r="S226" s="115">
        <v>69792331</v>
      </c>
      <c r="T226" s="115">
        <v>15255624</v>
      </c>
      <c r="U226" s="115">
        <v>79532686</v>
      </c>
      <c r="V226" s="115">
        <v>28166123</v>
      </c>
      <c r="W226" s="115">
        <v>12751724</v>
      </c>
      <c r="X226" s="115">
        <v>33504363</v>
      </c>
      <c r="Y226" s="115">
        <v>2629168</v>
      </c>
      <c r="Z226" s="116">
        <v>425499398</v>
      </c>
    </row>
    <row r="227" spans="2:26" ht="24">
      <c r="B227" s="248">
        <v>21812.166399999998</v>
      </c>
      <c r="N227" s="123">
        <v>63</v>
      </c>
      <c r="O227" s="114" t="s">
        <v>407</v>
      </c>
      <c r="P227" s="115">
        <v>18026781</v>
      </c>
      <c r="Q227" s="115">
        <v>46878918</v>
      </c>
      <c r="R227" s="115">
        <v>190150549</v>
      </c>
      <c r="S227" s="115">
        <v>88465451</v>
      </c>
      <c r="T227" s="115">
        <v>19201134</v>
      </c>
      <c r="U227" s="115">
        <v>107161742</v>
      </c>
      <c r="V227" s="115">
        <v>37977403</v>
      </c>
      <c r="W227" s="115">
        <v>18037018</v>
      </c>
      <c r="X227" s="115">
        <v>48444842</v>
      </c>
      <c r="Y227" s="115">
        <v>4240471</v>
      </c>
      <c r="Z227" s="116">
        <v>578584309</v>
      </c>
    </row>
    <row r="228" spans="2:26" ht="22.5">
      <c r="B228" s="248">
        <v>21559.375359999998</v>
      </c>
      <c r="N228" s="118" t="s">
        <v>447</v>
      </c>
      <c r="O228" s="114" t="s">
        <v>409</v>
      </c>
      <c r="P228" s="115">
        <v>28938</v>
      </c>
      <c r="Q228" s="115">
        <v>207888</v>
      </c>
      <c r="R228" s="115">
        <v>5474786</v>
      </c>
      <c r="S228" s="115" t="s">
        <v>404</v>
      </c>
      <c r="T228" s="115" t="s">
        <v>404</v>
      </c>
      <c r="U228" s="115">
        <v>1579594</v>
      </c>
      <c r="V228" s="115">
        <v>5428603</v>
      </c>
      <c r="W228" s="115">
        <v>1247571</v>
      </c>
      <c r="X228" s="115">
        <v>4863157</v>
      </c>
      <c r="Y228" s="115" t="s">
        <v>404</v>
      </c>
      <c r="Z228" s="116">
        <v>18830537</v>
      </c>
    </row>
    <row r="229" spans="2:26">
      <c r="B229" s="248">
        <v>21309.41071</v>
      </c>
      <c r="N229" s="113"/>
      <c r="O229" s="114" t="s">
        <v>410</v>
      </c>
      <c r="P229" s="115">
        <v>6006462</v>
      </c>
      <c r="Q229" s="115">
        <v>6318822</v>
      </c>
      <c r="R229" s="115">
        <v>20571010</v>
      </c>
      <c r="S229" s="115">
        <v>7872580</v>
      </c>
      <c r="T229" s="115">
        <v>1219623</v>
      </c>
      <c r="U229" s="115">
        <v>7201681</v>
      </c>
      <c r="V229" s="115">
        <v>13492105</v>
      </c>
      <c r="W229" s="115">
        <v>5028352</v>
      </c>
      <c r="X229" s="115">
        <v>7109500</v>
      </c>
      <c r="Y229" s="115">
        <v>81934</v>
      </c>
      <c r="Z229" s="116">
        <v>74902069</v>
      </c>
    </row>
    <row r="230" spans="2:26">
      <c r="B230" s="248">
        <v>21062.247920000002</v>
      </c>
      <c r="N230" s="119"/>
      <c r="O230" s="120" t="s">
        <v>292</v>
      </c>
      <c r="P230" s="121">
        <v>24062181</v>
      </c>
      <c r="Q230" s="121">
        <v>53405628</v>
      </c>
      <c r="R230" s="121">
        <v>216196345</v>
      </c>
      <c r="S230" s="121">
        <v>96338031</v>
      </c>
      <c r="T230" s="121">
        <v>20420757</v>
      </c>
      <c r="U230" s="121">
        <v>115943017</v>
      </c>
      <c r="V230" s="121">
        <v>56898111</v>
      </c>
      <c r="W230" s="121">
        <v>24312941</v>
      </c>
      <c r="X230" s="121">
        <v>60417499</v>
      </c>
      <c r="Y230" s="121">
        <v>4322405</v>
      </c>
      <c r="Z230" s="122">
        <v>672316915</v>
      </c>
    </row>
    <row r="231" spans="2:26" ht="24">
      <c r="B231" s="248">
        <v>20817.864979999998</v>
      </c>
      <c r="N231" s="109"/>
      <c r="O231" s="110" t="s">
        <v>403</v>
      </c>
      <c r="P231" s="111">
        <v>6734055</v>
      </c>
      <c r="Q231" s="111">
        <v>14173340</v>
      </c>
      <c r="R231" s="111">
        <v>55807037</v>
      </c>
      <c r="S231" s="111">
        <v>19864043</v>
      </c>
      <c r="T231" s="111">
        <v>4173939</v>
      </c>
      <c r="U231" s="111">
        <v>29352060</v>
      </c>
      <c r="V231" s="111">
        <v>10370922</v>
      </c>
      <c r="W231" s="111">
        <v>5557291</v>
      </c>
      <c r="X231" s="111">
        <v>15700630</v>
      </c>
      <c r="Y231" s="111">
        <v>1686129</v>
      </c>
      <c r="Z231" s="112">
        <v>163419446</v>
      </c>
    </row>
    <row r="232" spans="2:26" ht="22.5">
      <c r="B232" s="248">
        <v>20576.240819999999</v>
      </c>
      <c r="N232" s="113"/>
      <c r="O232" s="114" t="s">
        <v>405</v>
      </c>
      <c r="P232" s="115">
        <v>12510785</v>
      </c>
      <c r="Q232" s="115">
        <v>35595592</v>
      </c>
      <c r="R232" s="115">
        <v>148645117</v>
      </c>
      <c r="S232" s="115">
        <v>73803460</v>
      </c>
      <c r="T232" s="115">
        <v>15981907</v>
      </c>
      <c r="U232" s="115">
        <v>82953235</v>
      </c>
      <c r="V232" s="115">
        <v>29127110</v>
      </c>
      <c r="W232" s="115">
        <v>13191214</v>
      </c>
      <c r="X232" s="115">
        <v>35312750</v>
      </c>
      <c r="Y232" s="115">
        <v>2756453</v>
      </c>
      <c r="Z232" s="116">
        <v>449877623</v>
      </c>
    </row>
    <row r="233" spans="2:26" ht="22.5">
      <c r="B233" s="248">
        <v>20337.35511</v>
      </c>
      <c r="N233" s="117" t="s">
        <v>448</v>
      </c>
      <c r="O233" s="114" t="s">
        <v>407</v>
      </c>
      <c r="P233" s="115">
        <v>19244840</v>
      </c>
      <c r="Q233" s="115">
        <v>49768932</v>
      </c>
      <c r="R233" s="115">
        <v>204452154</v>
      </c>
      <c r="S233" s="115">
        <v>93667503</v>
      </c>
      <c r="T233" s="115">
        <v>20155846</v>
      </c>
      <c r="U233" s="115">
        <v>112305295</v>
      </c>
      <c r="V233" s="115">
        <v>39498032</v>
      </c>
      <c r="W233" s="115">
        <v>18748505</v>
      </c>
      <c r="X233" s="115">
        <v>51013380</v>
      </c>
      <c r="Y233" s="115">
        <v>4442582</v>
      </c>
      <c r="Z233" s="116">
        <v>613297069</v>
      </c>
    </row>
    <row r="234" spans="2:26" ht="22.5">
      <c r="B234" s="248">
        <v>20101.187760000001</v>
      </c>
      <c r="N234" s="118" t="s">
        <v>449</v>
      </c>
      <c r="O234" s="114" t="s">
        <v>409</v>
      </c>
      <c r="P234" s="115">
        <v>34890</v>
      </c>
      <c r="Q234" s="115">
        <v>202289</v>
      </c>
      <c r="R234" s="115">
        <v>5780523</v>
      </c>
      <c r="S234" s="115" t="s">
        <v>404</v>
      </c>
      <c r="T234" s="115" t="s">
        <v>404</v>
      </c>
      <c r="U234" s="115">
        <v>1635127</v>
      </c>
      <c r="V234" s="115">
        <v>5494385</v>
      </c>
      <c r="W234" s="115">
        <v>1301124</v>
      </c>
      <c r="X234" s="115">
        <v>4567218</v>
      </c>
      <c r="Y234" s="115" t="s">
        <v>404</v>
      </c>
      <c r="Z234" s="116">
        <v>19015556</v>
      </c>
    </row>
    <row r="235" spans="2:26">
      <c r="B235" s="248">
        <v>19867.7192</v>
      </c>
      <c r="N235" s="113"/>
      <c r="O235" s="114" t="s">
        <v>410</v>
      </c>
      <c r="P235" s="115">
        <v>5955786</v>
      </c>
      <c r="Q235" s="115">
        <v>6895700</v>
      </c>
      <c r="R235" s="115">
        <v>21650000</v>
      </c>
      <c r="S235" s="115">
        <v>8779309</v>
      </c>
      <c r="T235" s="115">
        <v>1434658</v>
      </c>
      <c r="U235" s="115">
        <v>8205251</v>
      </c>
      <c r="V235" s="115">
        <v>15070389</v>
      </c>
      <c r="W235" s="115">
        <v>5654272</v>
      </c>
      <c r="X235" s="115">
        <v>7819493</v>
      </c>
      <c r="Y235" s="115">
        <v>119297</v>
      </c>
      <c r="Z235" s="116">
        <v>81584155</v>
      </c>
    </row>
    <row r="236" spans="2:26">
      <c r="B236" s="248">
        <v>19636.929230000002</v>
      </c>
      <c r="N236" s="119"/>
      <c r="O236" s="120" t="s">
        <v>292</v>
      </c>
      <c r="P236" s="121">
        <v>25235516</v>
      </c>
      <c r="Q236" s="121">
        <v>56866921</v>
      </c>
      <c r="R236" s="121">
        <v>231882677</v>
      </c>
      <c r="S236" s="121">
        <v>102446812</v>
      </c>
      <c r="T236" s="121">
        <v>21590504</v>
      </c>
      <c r="U236" s="121">
        <v>122145673</v>
      </c>
      <c r="V236" s="121">
        <v>60062806</v>
      </c>
      <c r="W236" s="121">
        <v>25703901</v>
      </c>
      <c r="X236" s="121">
        <v>63400091</v>
      </c>
      <c r="Y236" s="121">
        <v>4561879</v>
      </c>
      <c r="Z236" s="122">
        <v>713896780</v>
      </c>
    </row>
    <row r="237" spans="2:26" ht="24">
      <c r="B237" s="248">
        <v>19408.796839999999</v>
      </c>
      <c r="N237" s="109"/>
      <c r="O237" s="110" t="s">
        <v>403</v>
      </c>
      <c r="P237" s="111">
        <v>7048924</v>
      </c>
      <c r="Q237" s="111">
        <v>14953172</v>
      </c>
      <c r="R237" s="111">
        <v>60194455</v>
      </c>
      <c r="S237" s="111">
        <v>21664803</v>
      </c>
      <c r="T237" s="111">
        <v>4506926</v>
      </c>
      <c r="U237" s="111">
        <v>32422262</v>
      </c>
      <c r="V237" s="111">
        <v>11368795</v>
      </c>
      <c r="W237" s="111">
        <v>6087784</v>
      </c>
      <c r="X237" s="111">
        <v>17376399</v>
      </c>
      <c r="Y237" s="111">
        <v>1795494</v>
      </c>
      <c r="Z237" s="112">
        <v>177419014</v>
      </c>
    </row>
    <row r="238" spans="2:26" ht="22.5">
      <c r="B238" s="248">
        <v>19183.300230000001</v>
      </c>
      <c r="N238" s="113"/>
      <c r="O238" s="114" t="s">
        <v>405</v>
      </c>
      <c r="P238" s="115">
        <v>13405991</v>
      </c>
      <c r="Q238" s="115">
        <v>38291489</v>
      </c>
      <c r="R238" s="115">
        <v>159747824</v>
      </c>
      <c r="S238" s="115">
        <v>78130377</v>
      </c>
      <c r="T238" s="115">
        <v>16741940</v>
      </c>
      <c r="U238" s="115">
        <v>88163139</v>
      </c>
      <c r="V238" s="115">
        <v>31542415</v>
      </c>
      <c r="W238" s="115">
        <v>14143456</v>
      </c>
      <c r="X238" s="115">
        <v>38418077</v>
      </c>
      <c r="Y238" s="115">
        <v>2929487</v>
      </c>
      <c r="Z238" s="116">
        <v>481514195</v>
      </c>
    </row>
    <row r="239" spans="2:26" ht="24">
      <c r="B239" s="248">
        <v>18960.417150000001</v>
      </c>
      <c r="N239" s="123">
        <v>2</v>
      </c>
      <c r="O239" s="114" t="s">
        <v>407</v>
      </c>
      <c r="P239" s="115">
        <v>20454915</v>
      </c>
      <c r="Q239" s="115">
        <v>53244661</v>
      </c>
      <c r="R239" s="115">
        <v>219942279</v>
      </c>
      <c r="S239" s="115">
        <v>99795180</v>
      </c>
      <c r="T239" s="115">
        <v>21248866</v>
      </c>
      <c r="U239" s="115">
        <v>120585401</v>
      </c>
      <c r="V239" s="115">
        <v>42911210</v>
      </c>
      <c r="W239" s="115">
        <v>20231240</v>
      </c>
      <c r="X239" s="115">
        <v>55794476</v>
      </c>
      <c r="Y239" s="115">
        <v>4724981</v>
      </c>
      <c r="Z239" s="116">
        <v>658933209</v>
      </c>
    </row>
    <row r="240" spans="2:26" ht="22.5">
      <c r="B240" s="248">
        <v>18740.125090000001</v>
      </c>
      <c r="N240" s="118" t="s">
        <v>450</v>
      </c>
      <c r="O240" s="114" t="s">
        <v>409</v>
      </c>
      <c r="P240" s="115">
        <v>30378</v>
      </c>
      <c r="Q240" s="115">
        <v>189506</v>
      </c>
      <c r="R240" s="115">
        <v>5867647</v>
      </c>
      <c r="S240" s="115" t="s">
        <v>404</v>
      </c>
      <c r="T240" s="115" t="s">
        <v>404</v>
      </c>
      <c r="U240" s="115">
        <v>1414352</v>
      </c>
      <c r="V240" s="115">
        <v>5548238</v>
      </c>
      <c r="W240" s="115">
        <v>1334296</v>
      </c>
      <c r="X240" s="115">
        <v>4813399</v>
      </c>
      <c r="Y240" s="115" t="s">
        <v>404</v>
      </c>
      <c r="Z240" s="116">
        <v>19197816</v>
      </c>
    </row>
    <row r="241" spans="2:26">
      <c r="B241" s="248">
        <v>18522.400389999999</v>
      </c>
      <c r="N241" s="113"/>
      <c r="O241" s="114" t="s">
        <v>410</v>
      </c>
      <c r="P241" s="115">
        <v>6049730</v>
      </c>
      <c r="Q241" s="115">
        <v>7089974</v>
      </c>
      <c r="R241" s="115">
        <v>22772652</v>
      </c>
      <c r="S241" s="115">
        <v>10659110</v>
      </c>
      <c r="T241" s="115">
        <v>1643942</v>
      </c>
      <c r="U241" s="115">
        <v>8793458</v>
      </c>
      <c r="V241" s="115">
        <v>16152855</v>
      </c>
      <c r="W241" s="115">
        <v>5846414</v>
      </c>
      <c r="X241" s="115">
        <v>8281563</v>
      </c>
      <c r="Y241" s="115">
        <v>147969</v>
      </c>
      <c r="Z241" s="116">
        <v>87437667</v>
      </c>
    </row>
    <row r="242" spans="2:26">
      <c r="B242" s="248">
        <v>18307.218529999998</v>
      </c>
      <c r="N242" s="119"/>
      <c r="O242" s="120" t="s">
        <v>292</v>
      </c>
      <c r="P242" s="121">
        <v>26535023</v>
      </c>
      <c r="Q242" s="121">
        <v>60524141</v>
      </c>
      <c r="R242" s="121">
        <v>248582578</v>
      </c>
      <c r="S242" s="121">
        <v>110454290</v>
      </c>
      <c r="T242" s="121">
        <v>22892808</v>
      </c>
      <c r="U242" s="121">
        <v>130793211</v>
      </c>
      <c r="V242" s="121">
        <v>64612303</v>
      </c>
      <c r="W242" s="121">
        <v>27411950</v>
      </c>
      <c r="X242" s="121">
        <v>68889438</v>
      </c>
      <c r="Y242" s="121">
        <v>4872950</v>
      </c>
      <c r="Z242" s="122">
        <v>765568692</v>
      </c>
    </row>
    <row r="243" spans="2:26" ht="24">
      <c r="B243" s="248">
        <v>18094.5543</v>
      </c>
      <c r="N243" s="109"/>
      <c r="O243" s="110" t="s">
        <v>403</v>
      </c>
      <c r="P243" s="111">
        <v>7451627</v>
      </c>
      <c r="Q243" s="111">
        <v>15711144</v>
      </c>
      <c r="R243" s="111">
        <v>63475970</v>
      </c>
      <c r="S243" s="111">
        <v>22744528</v>
      </c>
      <c r="T243" s="111">
        <v>4684586</v>
      </c>
      <c r="U243" s="111">
        <v>33410121</v>
      </c>
      <c r="V243" s="111">
        <v>11684494</v>
      </c>
      <c r="W243" s="111">
        <v>6323412</v>
      </c>
      <c r="X243" s="111">
        <v>17900879</v>
      </c>
      <c r="Y243" s="111">
        <v>1939592</v>
      </c>
      <c r="Z243" s="112">
        <v>185326353</v>
      </c>
    </row>
    <row r="244" spans="2:26" ht="22.5">
      <c r="B244" s="248">
        <v>17884.382150000001</v>
      </c>
      <c r="N244" s="113"/>
      <c r="O244" s="114" t="s">
        <v>405</v>
      </c>
      <c r="P244" s="115">
        <v>13937643</v>
      </c>
      <c r="Q244" s="115">
        <v>39516139</v>
      </c>
      <c r="R244" s="115">
        <v>164154532</v>
      </c>
      <c r="S244" s="115">
        <v>80395755</v>
      </c>
      <c r="T244" s="115">
        <v>17025963</v>
      </c>
      <c r="U244" s="115">
        <v>89339150</v>
      </c>
      <c r="V244" s="115">
        <v>32813498</v>
      </c>
      <c r="W244" s="115">
        <v>14224503</v>
      </c>
      <c r="X244" s="115">
        <v>39370698</v>
      </c>
      <c r="Y244" s="115">
        <v>3132791</v>
      </c>
      <c r="Z244" s="116">
        <v>493910672</v>
      </c>
    </row>
    <row r="245" spans="2:26" ht="24">
      <c r="B245" s="248">
        <v>17676.676049999998</v>
      </c>
      <c r="N245" s="123">
        <v>3</v>
      </c>
      <c r="O245" s="114" t="s">
        <v>407</v>
      </c>
      <c r="P245" s="115">
        <v>21389270</v>
      </c>
      <c r="Q245" s="115">
        <v>55227283</v>
      </c>
      <c r="R245" s="115">
        <v>227630502</v>
      </c>
      <c r="S245" s="115">
        <v>103140283</v>
      </c>
      <c r="T245" s="115">
        <v>21710549</v>
      </c>
      <c r="U245" s="115">
        <v>122749271</v>
      </c>
      <c r="V245" s="115">
        <v>44497992</v>
      </c>
      <c r="W245" s="115">
        <v>20547915</v>
      </c>
      <c r="X245" s="115">
        <v>57271577</v>
      </c>
      <c r="Y245" s="115">
        <v>5072383</v>
      </c>
      <c r="Z245" s="116">
        <v>679237025</v>
      </c>
    </row>
    <row r="246" spans="2:26" ht="22.5">
      <c r="B246" s="248">
        <v>17471.40912</v>
      </c>
      <c r="N246" s="118" t="s">
        <v>451</v>
      </c>
      <c r="O246" s="114" t="s">
        <v>409</v>
      </c>
      <c r="P246" s="115" t="s">
        <v>452</v>
      </c>
      <c r="Q246" s="115" t="s">
        <v>452</v>
      </c>
      <c r="R246" s="115" t="s">
        <v>452</v>
      </c>
      <c r="S246" s="115" t="s">
        <v>452</v>
      </c>
      <c r="T246" s="115" t="s">
        <v>452</v>
      </c>
      <c r="U246" s="115" t="s">
        <v>452</v>
      </c>
      <c r="V246" s="115" t="s">
        <v>452</v>
      </c>
      <c r="W246" s="115" t="s">
        <v>452</v>
      </c>
      <c r="X246" s="115" t="s">
        <v>452</v>
      </c>
      <c r="Y246" s="115" t="s">
        <v>452</v>
      </c>
      <c r="Z246" s="116">
        <v>19405521</v>
      </c>
    </row>
    <row r="247" spans="2:26">
      <c r="B247" s="248">
        <v>17268.554090000001</v>
      </c>
      <c r="N247" s="113"/>
      <c r="O247" s="114" t="s">
        <v>410</v>
      </c>
      <c r="P247" s="115">
        <v>5901341</v>
      </c>
      <c r="Q247" s="115">
        <v>7786076</v>
      </c>
      <c r="R247" s="115">
        <v>23293540</v>
      </c>
      <c r="S247" s="115">
        <v>11247137</v>
      </c>
      <c r="T247" s="115">
        <v>1881275</v>
      </c>
      <c r="U247" s="115">
        <v>9281586</v>
      </c>
      <c r="V247" s="115">
        <v>16638864</v>
      </c>
      <c r="W247" s="115">
        <v>6134449</v>
      </c>
      <c r="X247" s="115">
        <v>8927840</v>
      </c>
      <c r="Y247" s="115">
        <v>153769</v>
      </c>
      <c r="Z247" s="116">
        <v>91245877</v>
      </c>
    </row>
    <row r="248" spans="2:26">
      <c r="B248" s="248">
        <v>17068.083299999998</v>
      </c>
      <c r="N248" s="119"/>
      <c r="O248" s="120" t="s">
        <v>292</v>
      </c>
      <c r="P248" s="121" t="s">
        <v>452</v>
      </c>
      <c r="Q248" s="121" t="s">
        <v>452</v>
      </c>
      <c r="R248" s="121" t="s">
        <v>452</v>
      </c>
      <c r="S248" s="121" t="s">
        <v>452</v>
      </c>
      <c r="T248" s="121" t="s">
        <v>452</v>
      </c>
      <c r="U248" s="121" t="s">
        <v>452</v>
      </c>
      <c r="V248" s="121" t="s">
        <v>452</v>
      </c>
      <c r="W248" s="121" t="s">
        <v>452</v>
      </c>
      <c r="X248" s="121" t="s">
        <v>452</v>
      </c>
      <c r="Y248" s="121" t="s">
        <v>452</v>
      </c>
      <c r="Z248" s="122">
        <v>789888423</v>
      </c>
    </row>
    <row r="249" spans="2:26" ht="24">
      <c r="B249" s="248">
        <v>16869.969239999999</v>
      </c>
      <c r="N249" s="109"/>
      <c r="O249" s="110" t="s">
        <v>403</v>
      </c>
      <c r="P249" s="111">
        <v>7816328</v>
      </c>
      <c r="Q249" s="111">
        <v>16613702</v>
      </c>
      <c r="R249" s="111">
        <v>66100197</v>
      </c>
      <c r="S249" s="111">
        <v>23616003</v>
      </c>
      <c r="T249" s="111">
        <v>4853566</v>
      </c>
      <c r="U249" s="111">
        <v>34069898</v>
      </c>
      <c r="V249" s="111">
        <v>12061624</v>
      </c>
      <c r="W249" s="111">
        <v>6481489</v>
      </c>
      <c r="X249" s="111">
        <v>18572797</v>
      </c>
      <c r="Y249" s="111">
        <v>1949943</v>
      </c>
      <c r="Z249" s="112">
        <v>192135547</v>
      </c>
    </row>
    <row r="250" spans="2:26" ht="22.5">
      <c r="B250" s="248">
        <v>16674.184600000001</v>
      </c>
      <c r="N250" s="113"/>
      <c r="O250" s="114" t="s">
        <v>405</v>
      </c>
      <c r="P250" s="115">
        <v>14093590</v>
      </c>
      <c r="Q250" s="115">
        <v>40059413</v>
      </c>
      <c r="R250" s="115">
        <v>163952254</v>
      </c>
      <c r="S250" s="115">
        <v>79623298</v>
      </c>
      <c r="T250" s="115">
        <v>17151753</v>
      </c>
      <c r="U250" s="115">
        <v>88492171</v>
      </c>
      <c r="V250" s="115">
        <v>32942505</v>
      </c>
      <c r="W250" s="115">
        <v>13978998</v>
      </c>
      <c r="X250" s="115">
        <v>40120460</v>
      </c>
      <c r="Y250" s="115">
        <v>3160461</v>
      </c>
      <c r="Z250" s="116">
        <v>493574903</v>
      </c>
    </row>
    <row r="251" spans="2:26" ht="24">
      <c r="B251" s="248">
        <v>16480.70146</v>
      </c>
      <c r="N251" s="123">
        <v>4</v>
      </c>
      <c r="O251" s="114" t="s">
        <v>407</v>
      </c>
      <c r="P251" s="115">
        <v>21909918</v>
      </c>
      <c r="Q251" s="115">
        <v>56673115</v>
      </c>
      <c r="R251" s="115">
        <v>230052451</v>
      </c>
      <c r="S251" s="115">
        <v>103239301</v>
      </c>
      <c r="T251" s="115">
        <v>22005319</v>
      </c>
      <c r="U251" s="115">
        <v>122562069</v>
      </c>
      <c r="V251" s="115">
        <v>45004129</v>
      </c>
      <c r="W251" s="115">
        <v>20460487</v>
      </c>
      <c r="X251" s="115">
        <v>58693257</v>
      </c>
      <c r="Y251" s="115">
        <v>5110404</v>
      </c>
      <c r="Z251" s="116">
        <v>685710450</v>
      </c>
    </row>
    <row r="252" spans="2:26" ht="22.5">
      <c r="B252" s="248">
        <v>16289.49156</v>
      </c>
      <c r="N252" s="118" t="s">
        <v>453</v>
      </c>
      <c r="O252" s="114" t="s">
        <v>409</v>
      </c>
      <c r="P252" s="115" t="s">
        <v>452</v>
      </c>
      <c r="Q252" s="115" t="s">
        <v>452</v>
      </c>
      <c r="R252" s="115" t="s">
        <v>452</v>
      </c>
      <c r="S252" s="115" t="s">
        <v>452</v>
      </c>
      <c r="T252" s="115" t="s">
        <v>452</v>
      </c>
      <c r="U252" s="115" t="s">
        <v>452</v>
      </c>
      <c r="V252" s="115" t="s">
        <v>452</v>
      </c>
      <c r="W252" s="115" t="s">
        <v>452</v>
      </c>
      <c r="X252" s="115" t="s">
        <v>452</v>
      </c>
      <c r="Y252" s="115" t="s">
        <v>452</v>
      </c>
      <c r="Z252" s="116">
        <v>19135327</v>
      </c>
    </row>
    <row r="253" spans="2:26">
      <c r="B253" s="248">
        <v>16100.526819999999</v>
      </c>
      <c r="N253" s="113"/>
      <c r="O253" s="114" t="s">
        <v>410</v>
      </c>
      <c r="P253" s="115">
        <v>5670064</v>
      </c>
      <c r="Q253" s="115">
        <v>7651235</v>
      </c>
      <c r="R253" s="115">
        <v>24100770</v>
      </c>
      <c r="S253" s="115">
        <v>11420920</v>
      </c>
      <c r="T253" s="115">
        <v>1810197</v>
      </c>
      <c r="U253" s="115">
        <v>9473297</v>
      </c>
      <c r="V253" s="115">
        <v>17219854</v>
      </c>
      <c r="W253" s="115">
        <v>6370591</v>
      </c>
      <c r="X253" s="115">
        <v>9019879</v>
      </c>
      <c r="Y253" s="115">
        <v>169195</v>
      </c>
      <c r="Z253" s="116">
        <v>92906002</v>
      </c>
    </row>
    <row r="254" spans="2:26">
      <c r="B254" s="248">
        <v>15913.77932</v>
      </c>
      <c r="N254" s="119"/>
      <c r="O254" s="120" t="s">
        <v>292</v>
      </c>
      <c r="P254" s="121" t="s">
        <v>452</v>
      </c>
      <c r="Q254" s="121" t="s">
        <v>452</v>
      </c>
      <c r="R254" s="121" t="s">
        <v>452</v>
      </c>
      <c r="S254" s="121" t="s">
        <v>452</v>
      </c>
      <c r="T254" s="121" t="s">
        <v>452</v>
      </c>
      <c r="U254" s="121" t="s">
        <v>452</v>
      </c>
      <c r="V254" s="121" t="s">
        <v>452</v>
      </c>
      <c r="W254" s="121" t="s">
        <v>452</v>
      </c>
      <c r="X254" s="121" t="s">
        <v>452</v>
      </c>
      <c r="Y254" s="121" t="s">
        <v>452</v>
      </c>
      <c r="Z254" s="122">
        <v>797751779</v>
      </c>
    </row>
    <row r="255" spans="2:26" ht="24">
      <c r="B255" s="248">
        <v>15729.221089999999</v>
      </c>
      <c r="N255" s="109"/>
      <c r="O255" s="110" t="s">
        <v>403</v>
      </c>
      <c r="P255" s="111">
        <v>8163942</v>
      </c>
      <c r="Q255" s="111">
        <v>17299975</v>
      </c>
      <c r="R255" s="111">
        <v>67380931</v>
      </c>
      <c r="S255" s="111">
        <v>24421771</v>
      </c>
      <c r="T255" s="111">
        <v>5027122</v>
      </c>
      <c r="U255" s="111">
        <v>34968962</v>
      </c>
      <c r="V255" s="111">
        <v>12443758</v>
      </c>
      <c r="W255" s="111">
        <v>6718366</v>
      </c>
      <c r="X255" s="111">
        <v>19181150</v>
      </c>
      <c r="Y255" s="111">
        <v>2088983</v>
      </c>
      <c r="Z255" s="112">
        <v>197694960</v>
      </c>
    </row>
    <row r="256" spans="2:26" ht="22.5">
      <c r="B256" s="248">
        <v>15546.82395</v>
      </c>
      <c r="N256" s="113"/>
      <c r="O256" s="114" t="s">
        <v>405</v>
      </c>
      <c r="P256" s="115">
        <v>14103828</v>
      </c>
      <c r="Q256" s="115">
        <v>40290068</v>
      </c>
      <c r="R256" s="115">
        <v>164283833</v>
      </c>
      <c r="S256" s="115">
        <v>78445737</v>
      </c>
      <c r="T256" s="115">
        <v>16580923</v>
      </c>
      <c r="U256" s="115">
        <v>88330830</v>
      </c>
      <c r="V256" s="115">
        <v>33057169</v>
      </c>
      <c r="W256" s="115">
        <v>14061735</v>
      </c>
      <c r="X256" s="115">
        <v>40372258</v>
      </c>
      <c r="Y256" s="115">
        <v>3356529</v>
      </c>
      <c r="Z256" s="116">
        <v>492882910</v>
      </c>
    </row>
    <row r="257" spans="2:26" ht="24">
      <c r="B257" s="248">
        <v>15366.55969</v>
      </c>
      <c r="N257" s="123">
        <v>5</v>
      </c>
      <c r="O257" s="114" t="s">
        <v>407</v>
      </c>
      <c r="P257" s="115">
        <v>22267770</v>
      </c>
      <c r="Q257" s="115">
        <v>57590043</v>
      </c>
      <c r="R257" s="115">
        <v>231664764</v>
      </c>
      <c r="S257" s="115">
        <v>102867508</v>
      </c>
      <c r="T257" s="115">
        <v>21608045</v>
      </c>
      <c r="U257" s="115">
        <v>123299792</v>
      </c>
      <c r="V257" s="115">
        <v>45500927</v>
      </c>
      <c r="W257" s="115">
        <v>20780101</v>
      </c>
      <c r="X257" s="115">
        <v>59553408</v>
      </c>
      <c r="Y257" s="115">
        <v>5445512</v>
      </c>
      <c r="Z257" s="116">
        <v>690577870</v>
      </c>
    </row>
    <row r="258" spans="2:26" ht="22.5">
      <c r="B258" s="248">
        <v>15188.400250000001</v>
      </c>
      <c r="N258" s="118" t="s">
        <v>454</v>
      </c>
      <c r="O258" s="114" t="s">
        <v>409</v>
      </c>
      <c r="P258" s="115" t="s">
        <v>452</v>
      </c>
      <c r="Q258" s="115" t="s">
        <v>452</v>
      </c>
      <c r="R258" s="115" t="s">
        <v>452</v>
      </c>
      <c r="S258" s="115" t="s">
        <v>452</v>
      </c>
      <c r="T258" s="115" t="s">
        <v>452</v>
      </c>
      <c r="U258" s="115" t="s">
        <v>452</v>
      </c>
      <c r="V258" s="115" t="s">
        <v>452</v>
      </c>
      <c r="W258" s="115" t="s">
        <v>452</v>
      </c>
      <c r="X258" s="115" t="s">
        <v>452</v>
      </c>
      <c r="Y258" s="115" t="s">
        <v>452</v>
      </c>
      <c r="Z258" s="116">
        <v>18669177</v>
      </c>
    </row>
    <row r="259" spans="2:26">
      <c r="B259" s="248">
        <v>15012.31803</v>
      </c>
      <c r="N259" s="113"/>
      <c r="O259" s="114" t="s">
        <v>410</v>
      </c>
      <c r="P259" s="115">
        <v>5879504</v>
      </c>
      <c r="Q259" s="115">
        <v>7888040</v>
      </c>
      <c r="R259" s="115">
        <v>24739568</v>
      </c>
      <c r="S259" s="115">
        <v>11853362</v>
      </c>
      <c r="T259" s="115">
        <v>1989222</v>
      </c>
      <c r="U259" s="115">
        <v>9727908</v>
      </c>
      <c r="V259" s="115">
        <v>17538429</v>
      </c>
      <c r="W259" s="115">
        <v>6395597</v>
      </c>
      <c r="X259" s="115">
        <v>9241295</v>
      </c>
      <c r="Y259" s="115">
        <v>195526</v>
      </c>
      <c r="Z259" s="116">
        <v>95448451</v>
      </c>
    </row>
    <row r="260" spans="2:26">
      <c r="B260" s="248">
        <v>14838.28543</v>
      </c>
      <c r="N260" s="119"/>
      <c r="O260" s="120" t="s">
        <v>292</v>
      </c>
      <c r="P260" s="121" t="s">
        <v>452</v>
      </c>
      <c r="Q260" s="121" t="s">
        <v>452</v>
      </c>
      <c r="R260" s="121" t="s">
        <v>452</v>
      </c>
      <c r="S260" s="121" t="s">
        <v>452</v>
      </c>
      <c r="T260" s="121" t="s">
        <v>452</v>
      </c>
      <c r="U260" s="121" t="s">
        <v>452</v>
      </c>
      <c r="V260" s="121" t="s">
        <v>452</v>
      </c>
      <c r="W260" s="121" t="s">
        <v>452</v>
      </c>
      <c r="X260" s="121" t="s">
        <v>452</v>
      </c>
      <c r="Y260" s="121" t="s">
        <v>452</v>
      </c>
      <c r="Z260" s="122">
        <v>804695498</v>
      </c>
    </row>
    <row r="261" spans="2:26" ht="24">
      <c r="B261" s="248">
        <v>14666.274799999999</v>
      </c>
      <c r="N261" s="109"/>
      <c r="O261" s="110" t="s">
        <v>403</v>
      </c>
      <c r="P261" s="111">
        <v>8622761</v>
      </c>
      <c r="Q261" s="111">
        <v>18474069</v>
      </c>
      <c r="R261" s="111">
        <v>73485795</v>
      </c>
      <c r="S261" s="111">
        <v>26598015</v>
      </c>
      <c r="T261" s="111">
        <v>5430841</v>
      </c>
      <c r="U261" s="111">
        <v>38670935</v>
      </c>
      <c r="V261" s="111">
        <v>13681806</v>
      </c>
      <c r="W261" s="111">
        <v>7332429</v>
      </c>
      <c r="X261" s="111">
        <v>21049613</v>
      </c>
      <c r="Y261" s="111">
        <v>2169146</v>
      </c>
      <c r="Z261" s="112">
        <v>215515410</v>
      </c>
    </row>
    <row r="262" spans="2:26" ht="22.5">
      <c r="B262" s="248">
        <v>14496.25878</v>
      </c>
      <c r="N262" s="113"/>
      <c r="O262" s="114" t="s">
        <v>405</v>
      </c>
      <c r="P262" s="115">
        <v>14822422</v>
      </c>
      <c r="Q262" s="115">
        <v>43567935</v>
      </c>
      <c r="R262" s="115">
        <v>175369253</v>
      </c>
      <c r="S262" s="115">
        <v>83518558</v>
      </c>
      <c r="T262" s="115">
        <v>17616619</v>
      </c>
      <c r="U262" s="115">
        <v>93262699</v>
      </c>
      <c r="V262" s="115">
        <v>35121542</v>
      </c>
      <c r="W262" s="115">
        <v>14592935</v>
      </c>
      <c r="X262" s="115">
        <v>43272648</v>
      </c>
      <c r="Y262" s="115">
        <v>3436971</v>
      </c>
      <c r="Z262" s="116">
        <v>524581582</v>
      </c>
    </row>
    <row r="263" spans="2:26" ht="24">
      <c r="B263" s="248">
        <v>14328.21075</v>
      </c>
      <c r="N263" s="123">
        <v>6</v>
      </c>
      <c r="O263" s="114" t="s">
        <v>407</v>
      </c>
      <c r="P263" s="115">
        <v>23445183</v>
      </c>
      <c r="Q263" s="115">
        <v>62042004</v>
      </c>
      <c r="R263" s="115">
        <v>248855048</v>
      </c>
      <c r="S263" s="115">
        <v>110116573</v>
      </c>
      <c r="T263" s="115">
        <v>23047460</v>
      </c>
      <c r="U263" s="115">
        <v>131933634</v>
      </c>
      <c r="V263" s="115">
        <v>48803348</v>
      </c>
      <c r="W263" s="115">
        <v>21925364</v>
      </c>
      <c r="X263" s="115">
        <v>64322261</v>
      </c>
      <c r="Y263" s="115">
        <v>5606117</v>
      </c>
      <c r="Z263" s="116">
        <v>740096992</v>
      </c>
    </row>
    <row r="264" spans="2:26" ht="22.5">
      <c r="B264" s="248">
        <v>14162.1047</v>
      </c>
      <c r="N264" s="118" t="s">
        <v>455</v>
      </c>
      <c r="O264" s="114" t="s">
        <v>409</v>
      </c>
      <c r="P264" s="115" t="s">
        <v>452</v>
      </c>
      <c r="Q264" s="115" t="s">
        <v>452</v>
      </c>
      <c r="R264" s="115" t="s">
        <v>452</v>
      </c>
      <c r="S264" s="115" t="s">
        <v>452</v>
      </c>
      <c r="T264" s="115" t="s">
        <v>452</v>
      </c>
      <c r="U264" s="115" t="s">
        <v>452</v>
      </c>
      <c r="V264" s="115" t="s">
        <v>452</v>
      </c>
      <c r="W264" s="115" t="s">
        <v>452</v>
      </c>
      <c r="X264" s="115" t="s">
        <v>452</v>
      </c>
      <c r="Y264" s="115" t="s">
        <v>452</v>
      </c>
      <c r="Z264" s="116">
        <v>18961178</v>
      </c>
    </row>
    <row r="265" spans="2:26">
      <c r="B265" s="248">
        <v>13997.915129999999</v>
      </c>
      <c r="N265" s="113"/>
      <c r="O265" s="114" t="s">
        <v>410</v>
      </c>
      <c r="P265" s="115">
        <v>6490055</v>
      </c>
      <c r="Q265" s="115">
        <v>8197421</v>
      </c>
      <c r="R265" s="115">
        <v>25973148</v>
      </c>
      <c r="S265" s="115">
        <v>12087244</v>
      </c>
      <c r="T265" s="115">
        <v>2013781</v>
      </c>
      <c r="U265" s="115">
        <v>10156127</v>
      </c>
      <c r="V265" s="115">
        <v>18231023</v>
      </c>
      <c r="W265" s="115">
        <v>6685875</v>
      </c>
      <c r="X265" s="115">
        <v>9720613</v>
      </c>
      <c r="Y265" s="115">
        <v>203315</v>
      </c>
      <c r="Z265" s="116">
        <v>99758602</v>
      </c>
    </row>
    <row r="266" spans="2:26">
      <c r="B266" s="248">
        <v>13835.61723</v>
      </c>
      <c r="N266" s="119"/>
      <c r="O266" s="120" t="s">
        <v>292</v>
      </c>
      <c r="P266" s="121" t="s">
        <v>452</v>
      </c>
      <c r="Q266" s="121" t="s">
        <v>452</v>
      </c>
      <c r="R266" s="121" t="s">
        <v>452</v>
      </c>
      <c r="S266" s="121" t="s">
        <v>452</v>
      </c>
      <c r="T266" s="121" t="s">
        <v>452</v>
      </c>
      <c r="U266" s="121" t="s">
        <v>452</v>
      </c>
      <c r="V266" s="121" t="s">
        <v>452</v>
      </c>
      <c r="W266" s="121" t="s">
        <v>452</v>
      </c>
      <c r="X266" s="121" t="s">
        <v>452</v>
      </c>
      <c r="Y266" s="121" t="s">
        <v>452</v>
      </c>
      <c r="Z266" s="122">
        <v>858816772</v>
      </c>
    </row>
    <row r="267" spans="2:26" ht="24">
      <c r="B267" s="248">
        <v>13675.187089999999</v>
      </c>
      <c r="N267" s="109"/>
      <c r="O267" s="110" t="s">
        <v>403</v>
      </c>
      <c r="P267" s="111">
        <v>9106305</v>
      </c>
      <c r="Q267" s="111">
        <v>19237103</v>
      </c>
      <c r="R267" s="111">
        <v>76507911</v>
      </c>
      <c r="S267" s="111">
        <v>28021982</v>
      </c>
      <c r="T267" s="111">
        <v>5685255</v>
      </c>
      <c r="U267" s="111">
        <v>39919356</v>
      </c>
      <c r="V267" s="111">
        <v>14288677</v>
      </c>
      <c r="W267" s="111">
        <v>7649198</v>
      </c>
      <c r="X267" s="111">
        <v>21938528</v>
      </c>
      <c r="Y267" s="111">
        <v>2295481</v>
      </c>
      <c r="Z267" s="112">
        <v>224649796</v>
      </c>
    </row>
    <row r="268" spans="2:26" ht="22.5">
      <c r="B268" s="248">
        <v>13516.601720000001</v>
      </c>
      <c r="N268" s="113"/>
      <c r="O268" s="114" t="s">
        <v>405</v>
      </c>
      <c r="P268" s="115">
        <v>15338292</v>
      </c>
      <c r="Q268" s="115">
        <v>44562799</v>
      </c>
      <c r="R268" s="115">
        <v>177843259</v>
      </c>
      <c r="S268" s="115">
        <v>84583632</v>
      </c>
      <c r="T268" s="115">
        <v>17776002</v>
      </c>
      <c r="U268" s="115">
        <v>93896700</v>
      </c>
      <c r="V268" s="115">
        <v>35112143</v>
      </c>
      <c r="W268" s="115">
        <v>14916816</v>
      </c>
      <c r="X268" s="115">
        <v>44736895</v>
      </c>
      <c r="Y268" s="115">
        <v>3558956</v>
      </c>
      <c r="Z268" s="116">
        <v>532325494</v>
      </c>
    </row>
    <row r="269" spans="2:26" ht="24">
      <c r="B269" s="248">
        <v>13359.839029999999</v>
      </c>
      <c r="N269" s="123">
        <v>7</v>
      </c>
      <c r="O269" s="114" t="s">
        <v>407</v>
      </c>
      <c r="P269" s="115">
        <v>24444597</v>
      </c>
      <c r="Q269" s="115">
        <v>63799902</v>
      </c>
      <c r="R269" s="115">
        <v>254351170</v>
      </c>
      <c r="S269" s="115">
        <v>112605614</v>
      </c>
      <c r="T269" s="115">
        <v>23461257</v>
      </c>
      <c r="U269" s="115">
        <v>133816056</v>
      </c>
      <c r="V269" s="115">
        <v>49400820</v>
      </c>
      <c r="W269" s="115">
        <v>22566014</v>
      </c>
      <c r="X269" s="115">
        <v>66675423</v>
      </c>
      <c r="Y269" s="115">
        <v>5854437</v>
      </c>
      <c r="Z269" s="116">
        <v>756975290</v>
      </c>
    </row>
    <row r="270" spans="2:26" ht="22.5">
      <c r="B270" s="248">
        <v>13204.877839999999</v>
      </c>
      <c r="N270" s="118" t="s">
        <v>456</v>
      </c>
      <c r="O270" s="114" t="s">
        <v>409</v>
      </c>
      <c r="P270" s="115" t="s">
        <v>452</v>
      </c>
      <c r="Q270" s="115" t="s">
        <v>452</v>
      </c>
      <c r="R270" s="115" t="s">
        <v>452</v>
      </c>
      <c r="S270" s="115" t="s">
        <v>452</v>
      </c>
      <c r="T270" s="115" t="s">
        <v>452</v>
      </c>
      <c r="U270" s="115" t="s">
        <v>452</v>
      </c>
      <c r="V270" s="115" t="s">
        <v>452</v>
      </c>
      <c r="W270" s="115" t="s">
        <v>452</v>
      </c>
      <c r="X270" s="115" t="s">
        <v>452</v>
      </c>
      <c r="Y270" s="115" t="s">
        <v>452</v>
      </c>
      <c r="Z270" s="116">
        <v>19584927</v>
      </c>
    </row>
    <row r="271" spans="2:26">
      <c r="B271" s="248">
        <v>13051.69767</v>
      </c>
      <c r="N271" s="113"/>
      <c r="O271" s="114" t="s">
        <v>410</v>
      </c>
      <c r="P271" s="115">
        <v>6839738</v>
      </c>
      <c r="Q271" s="115">
        <v>8970933</v>
      </c>
      <c r="R271" s="115">
        <v>27468377</v>
      </c>
      <c r="S271" s="115">
        <v>12790614</v>
      </c>
      <c r="T271" s="115">
        <v>2131714</v>
      </c>
      <c r="U271" s="115">
        <v>10940561</v>
      </c>
      <c r="V271" s="115">
        <v>18937886</v>
      </c>
      <c r="W271" s="115">
        <v>6780534</v>
      </c>
      <c r="X271" s="115">
        <v>9938125</v>
      </c>
      <c r="Y271" s="115">
        <v>200579</v>
      </c>
      <c r="Z271" s="116">
        <v>104999061</v>
      </c>
    </row>
    <row r="272" spans="2:26">
      <c r="B272" s="248">
        <v>12900.27881</v>
      </c>
      <c r="N272" s="119"/>
      <c r="O272" s="120" t="s">
        <v>292</v>
      </c>
      <c r="P272" s="121" t="s">
        <v>452</v>
      </c>
      <c r="Q272" s="121" t="s">
        <v>452</v>
      </c>
      <c r="R272" s="121" t="s">
        <v>452</v>
      </c>
      <c r="S272" s="121" t="s">
        <v>452</v>
      </c>
      <c r="T272" s="121" t="s">
        <v>452</v>
      </c>
      <c r="U272" s="121" t="s">
        <v>452</v>
      </c>
      <c r="V272" s="121" t="s">
        <v>452</v>
      </c>
      <c r="W272" s="121" t="s">
        <v>452</v>
      </c>
      <c r="X272" s="121" t="s">
        <v>452</v>
      </c>
      <c r="Y272" s="121" t="s">
        <v>452</v>
      </c>
      <c r="Z272" s="122">
        <v>881559278</v>
      </c>
    </row>
    <row r="273" spans="2:26" ht="24">
      <c r="B273" s="248">
        <v>12750.60216</v>
      </c>
      <c r="N273" s="109"/>
      <c r="O273" s="110" t="s">
        <v>403</v>
      </c>
      <c r="P273" s="111">
        <v>9623354</v>
      </c>
      <c r="Q273" s="111">
        <v>19953042</v>
      </c>
      <c r="R273" s="111">
        <v>76530678</v>
      </c>
      <c r="S273" s="111">
        <v>28359683</v>
      </c>
      <c r="T273" s="111">
        <v>5865532</v>
      </c>
      <c r="U273" s="111">
        <v>40574213</v>
      </c>
      <c r="V273" s="111">
        <v>14623332</v>
      </c>
      <c r="W273" s="111">
        <v>7808500</v>
      </c>
      <c r="X273" s="111">
        <v>22534431</v>
      </c>
      <c r="Y273" s="111">
        <v>2358249</v>
      </c>
      <c r="Z273" s="112">
        <v>228231014</v>
      </c>
    </row>
    <row r="274" spans="2:26" ht="22.5">
      <c r="B274" s="248">
        <v>12602.64919</v>
      </c>
      <c r="N274" s="113"/>
      <c r="O274" s="114" t="s">
        <v>405</v>
      </c>
      <c r="P274" s="115">
        <v>16179012</v>
      </c>
      <c r="Q274" s="115">
        <v>46181668</v>
      </c>
      <c r="R274" s="115">
        <v>180894978</v>
      </c>
      <c r="S274" s="115">
        <v>87220764</v>
      </c>
      <c r="T274" s="115">
        <v>18285962</v>
      </c>
      <c r="U274" s="115">
        <v>95804705</v>
      </c>
      <c r="V274" s="115">
        <v>36170966</v>
      </c>
      <c r="W274" s="115">
        <v>15526848</v>
      </c>
      <c r="X274" s="115">
        <v>46458339</v>
      </c>
      <c r="Y274" s="115">
        <v>3647566</v>
      </c>
      <c r="Z274" s="116">
        <v>546370808</v>
      </c>
    </row>
    <row r="275" spans="2:26" ht="24">
      <c r="B275" s="248">
        <v>12456.40186</v>
      </c>
      <c r="N275" s="123">
        <v>8</v>
      </c>
      <c r="O275" s="114" t="s">
        <v>407</v>
      </c>
      <c r="P275" s="115">
        <v>25802366</v>
      </c>
      <c r="Q275" s="115">
        <v>66134710</v>
      </c>
      <c r="R275" s="115">
        <v>257425656</v>
      </c>
      <c r="S275" s="115">
        <v>115580447</v>
      </c>
      <c r="T275" s="115">
        <v>24151494</v>
      </c>
      <c r="U275" s="115">
        <v>136378918</v>
      </c>
      <c r="V275" s="115">
        <v>50794298</v>
      </c>
      <c r="W275" s="115">
        <v>23335348</v>
      </c>
      <c r="X275" s="115">
        <v>68992770</v>
      </c>
      <c r="Y275" s="115">
        <v>6005815</v>
      </c>
      <c r="Z275" s="116">
        <v>774601822</v>
      </c>
    </row>
    <row r="276" spans="2:26" ht="22.5">
      <c r="B276" s="248">
        <v>12311.84246</v>
      </c>
      <c r="N276" s="118" t="s">
        <v>457</v>
      </c>
      <c r="O276" s="114" t="s">
        <v>409</v>
      </c>
      <c r="P276" s="115" t="s">
        <v>452</v>
      </c>
      <c r="Q276" s="115" t="s">
        <v>452</v>
      </c>
      <c r="R276" s="115" t="s">
        <v>452</v>
      </c>
      <c r="S276" s="115" t="s">
        <v>452</v>
      </c>
      <c r="T276" s="115" t="s">
        <v>452</v>
      </c>
      <c r="U276" s="115" t="s">
        <v>452</v>
      </c>
      <c r="V276" s="115" t="s">
        <v>452</v>
      </c>
      <c r="W276" s="115" t="s">
        <v>452</v>
      </c>
      <c r="X276" s="115" t="s">
        <v>452</v>
      </c>
      <c r="Y276" s="115" t="s">
        <v>452</v>
      </c>
      <c r="Z276" s="116">
        <v>19755959</v>
      </c>
    </row>
    <row r="277" spans="2:26">
      <c r="B277" s="248">
        <v>12168.95357</v>
      </c>
      <c r="N277" s="113"/>
      <c r="O277" s="114" t="s">
        <v>410</v>
      </c>
      <c r="P277" s="115">
        <v>6932883</v>
      </c>
      <c r="Q277" s="115">
        <v>8769843</v>
      </c>
      <c r="R277" s="115">
        <v>28476733</v>
      </c>
      <c r="S277" s="115">
        <v>13563091</v>
      </c>
      <c r="T277" s="115">
        <v>2195530</v>
      </c>
      <c r="U277" s="115">
        <v>12454532</v>
      </c>
      <c r="V277" s="115">
        <v>19421817</v>
      </c>
      <c r="W277" s="115">
        <v>6879076</v>
      </c>
      <c r="X277" s="115">
        <v>10235433</v>
      </c>
      <c r="Y277" s="115">
        <v>170643</v>
      </c>
      <c r="Z277" s="116">
        <v>109099581</v>
      </c>
    </row>
    <row r="278" spans="2:26">
      <c r="B278" s="248">
        <v>12027.717919999999</v>
      </c>
      <c r="N278" s="119"/>
      <c r="O278" s="120" t="s">
        <v>292</v>
      </c>
      <c r="P278" s="121" t="s">
        <v>452</v>
      </c>
      <c r="Q278" s="121" t="s">
        <v>452</v>
      </c>
      <c r="R278" s="121" t="s">
        <v>452</v>
      </c>
      <c r="S278" s="121" t="s">
        <v>452</v>
      </c>
      <c r="T278" s="121" t="s">
        <v>452</v>
      </c>
      <c r="U278" s="121" t="s">
        <v>452</v>
      </c>
      <c r="V278" s="121" t="s">
        <v>452</v>
      </c>
      <c r="W278" s="121" t="s">
        <v>452</v>
      </c>
      <c r="X278" s="121" t="s">
        <v>452</v>
      </c>
      <c r="Y278" s="121" t="s">
        <v>452</v>
      </c>
      <c r="Z278" s="122">
        <v>903457362</v>
      </c>
    </row>
    <row r="279" spans="2:26" ht="24">
      <c r="B279" s="248">
        <v>11888.11838</v>
      </c>
      <c r="N279" s="109"/>
      <c r="O279" s="110" t="s">
        <v>403</v>
      </c>
      <c r="P279" s="111">
        <v>9849609</v>
      </c>
      <c r="Q279" s="111">
        <v>20483909</v>
      </c>
      <c r="R279" s="111">
        <v>78909804</v>
      </c>
      <c r="S279" s="111">
        <v>28796294</v>
      </c>
      <c r="T279" s="111">
        <v>5968462</v>
      </c>
      <c r="U279" s="111">
        <v>40664582</v>
      </c>
      <c r="V279" s="111">
        <v>14790936</v>
      </c>
      <c r="W279" s="111">
        <v>7899735</v>
      </c>
      <c r="X279" s="111">
        <v>22642987</v>
      </c>
      <c r="Y279" s="111">
        <v>2364307</v>
      </c>
      <c r="Z279" s="112">
        <v>232370625</v>
      </c>
    </row>
    <row r="280" spans="2:26" ht="22.5">
      <c r="B280" s="248">
        <v>11750.137849999999</v>
      </c>
      <c r="N280" s="113"/>
      <c r="O280" s="114" t="s">
        <v>405</v>
      </c>
      <c r="P280" s="115">
        <v>16837832</v>
      </c>
      <c r="Q280" s="115">
        <v>48092795</v>
      </c>
      <c r="R280" s="115">
        <v>186466562</v>
      </c>
      <c r="S280" s="115">
        <v>88691744</v>
      </c>
      <c r="T280" s="115">
        <v>18518947</v>
      </c>
      <c r="U280" s="115">
        <v>96782647</v>
      </c>
      <c r="V280" s="115">
        <v>36802439</v>
      </c>
      <c r="W280" s="115">
        <v>15872203</v>
      </c>
      <c r="X280" s="115">
        <v>47253366</v>
      </c>
      <c r="Y280" s="115">
        <v>3761735</v>
      </c>
      <c r="Z280" s="116">
        <v>559080270</v>
      </c>
    </row>
    <row r="281" spans="2:26" ht="24">
      <c r="B281" s="248">
        <v>11613.75922</v>
      </c>
      <c r="N281" s="123">
        <v>9</v>
      </c>
      <c r="O281" s="114" t="s">
        <v>407</v>
      </c>
      <c r="P281" s="115">
        <v>26687441</v>
      </c>
      <c r="Q281" s="115">
        <v>68576704</v>
      </c>
      <c r="R281" s="115">
        <v>265376366</v>
      </c>
      <c r="S281" s="115">
        <v>117488038</v>
      </c>
      <c r="T281" s="115">
        <v>24487409</v>
      </c>
      <c r="U281" s="115">
        <v>137447229</v>
      </c>
      <c r="V281" s="115">
        <v>51593375</v>
      </c>
      <c r="W281" s="115">
        <v>23771938</v>
      </c>
      <c r="X281" s="115">
        <v>69896353</v>
      </c>
      <c r="Y281" s="115">
        <v>6126042</v>
      </c>
      <c r="Z281" s="116">
        <v>791450895</v>
      </c>
    </row>
    <row r="282" spans="2:26" ht="22.5">
      <c r="B282" s="248">
        <v>11478.965319999999</v>
      </c>
      <c r="N282" s="118" t="s">
        <v>458</v>
      </c>
      <c r="O282" s="114" t="s">
        <v>409</v>
      </c>
      <c r="P282" s="115" t="s">
        <v>452</v>
      </c>
      <c r="Q282" s="115" t="s">
        <v>452</v>
      </c>
      <c r="R282" s="115" t="s">
        <v>452</v>
      </c>
      <c r="S282" s="115" t="s">
        <v>452</v>
      </c>
      <c r="T282" s="115" t="s">
        <v>452</v>
      </c>
      <c r="U282" s="115" t="s">
        <v>452</v>
      </c>
      <c r="V282" s="115" t="s">
        <v>452</v>
      </c>
      <c r="W282" s="115" t="s">
        <v>452</v>
      </c>
      <c r="X282" s="115" t="s">
        <v>452</v>
      </c>
      <c r="Y282" s="115" t="s">
        <v>452</v>
      </c>
      <c r="Z282" s="116">
        <v>19864601</v>
      </c>
    </row>
    <row r="283" spans="2:26">
      <c r="B283" s="248">
        <v>11345.738939999999</v>
      </c>
      <c r="N283" s="113"/>
      <c r="O283" s="114" t="s">
        <v>410</v>
      </c>
      <c r="P283" s="115">
        <v>6826221</v>
      </c>
      <c r="Q283" s="115">
        <v>9487874</v>
      </c>
      <c r="R283" s="115">
        <v>29983548</v>
      </c>
      <c r="S283" s="115">
        <v>14565092</v>
      </c>
      <c r="T283" s="115">
        <v>2297960</v>
      </c>
      <c r="U283" s="115">
        <v>13261516</v>
      </c>
      <c r="V283" s="115">
        <v>20848206</v>
      </c>
      <c r="W283" s="115">
        <v>7156766</v>
      </c>
      <c r="X283" s="115">
        <v>10490868</v>
      </c>
      <c r="Y283" s="115">
        <v>224259</v>
      </c>
      <c r="Z283" s="116">
        <v>115142310</v>
      </c>
    </row>
    <row r="284" spans="2:26">
      <c r="B284" s="248">
        <v>11214.062809999999</v>
      </c>
      <c r="N284" s="119"/>
      <c r="O284" s="120" t="s">
        <v>292</v>
      </c>
      <c r="P284" s="121" t="s">
        <v>452</v>
      </c>
      <c r="Q284" s="121" t="s">
        <v>452</v>
      </c>
      <c r="R284" s="121" t="s">
        <v>452</v>
      </c>
      <c r="S284" s="121" t="s">
        <v>452</v>
      </c>
      <c r="T284" s="121" t="s">
        <v>452</v>
      </c>
      <c r="U284" s="121" t="s">
        <v>452</v>
      </c>
      <c r="V284" s="121" t="s">
        <v>452</v>
      </c>
      <c r="W284" s="121" t="s">
        <v>452</v>
      </c>
      <c r="X284" s="121" t="s">
        <v>452</v>
      </c>
      <c r="Y284" s="121" t="s">
        <v>452</v>
      </c>
      <c r="Z284" s="122">
        <v>926457806</v>
      </c>
    </row>
    <row r="285" spans="2:26" ht="24">
      <c r="B285" s="248">
        <v>11083.919620000001</v>
      </c>
      <c r="N285" s="109"/>
      <c r="O285" s="110" t="s">
        <v>403</v>
      </c>
      <c r="P285" s="111">
        <v>10199840</v>
      </c>
      <c r="Q285" s="111">
        <v>20993397</v>
      </c>
      <c r="R285" s="111">
        <v>80983863</v>
      </c>
      <c r="S285" s="111">
        <v>30018622</v>
      </c>
      <c r="T285" s="111">
        <v>6120637</v>
      </c>
      <c r="U285" s="111">
        <v>42492017</v>
      </c>
      <c r="V285" s="111">
        <v>15357860</v>
      </c>
      <c r="W285" s="111">
        <v>8270169</v>
      </c>
      <c r="X285" s="111">
        <v>23909987</v>
      </c>
      <c r="Y285" s="111">
        <v>2591243</v>
      </c>
      <c r="Z285" s="112">
        <v>240937635</v>
      </c>
    </row>
    <row r="286" spans="2:26" ht="22.5">
      <c r="B286" s="248">
        <v>10955.292030000001</v>
      </c>
      <c r="N286" s="113"/>
      <c r="O286" s="114" t="s">
        <v>405</v>
      </c>
      <c r="P286" s="115">
        <v>16863229</v>
      </c>
      <c r="Q286" s="115">
        <v>48064049</v>
      </c>
      <c r="R286" s="115">
        <v>186063479</v>
      </c>
      <c r="S286" s="115">
        <v>88149573</v>
      </c>
      <c r="T286" s="115">
        <v>17849455</v>
      </c>
      <c r="U286" s="115">
        <v>96325782</v>
      </c>
      <c r="V286" s="115">
        <v>36253962</v>
      </c>
      <c r="W286" s="115">
        <v>16325274</v>
      </c>
      <c r="X286" s="115">
        <v>48114671</v>
      </c>
      <c r="Y286" s="115">
        <v>4024257</v>
      </c>
      <c r="Z286" s="116">
        <v>558033731</v>
      </c>
    </row>
    <row r="287" spans="2:26" ht="24">
      <c r="B287" s="248">
        <v>10828.162710000001</v>
      </c>
      <c r="N287" s="123">
        <v>10</v>
      </c>
      <c r="O287" s="114" t="s">
        <v>407</v>
      </c>
      <c r="P287" s="115">
        <v>27063069</v>
      </c>
      <c r="Q287" s="115">
        <v>69057446</v>
      </c>
      <c r="R287" s="115">
        <v>267047342</v>
      </c>
      <c r="S287" s="115">
        <v>118168195</v>
      </c>
      <c r="T287" s="115">
        <v>23970092</v>
      </c>
      <c r="U287" s="115">
        <v>138817799</v>
      </c>
      <c r="V287" s="115">
        <v>51611822</v>
      </c>
      <c r="W287" s="115">
        <v>24595443</v>
      </c>
      <c r="X287" s="115">
        <v>72024658</v>
      </c>
      <c r="Y287" s="115">
        <v>6615500</v>
      </c>
      <c r="Z287" s="116">
        <v>798971366</v>
      </c>
    </row>
    <row r="288" spans="2:26" ht="22.5">
      <c r="B288" s="248">
        <v>10702.51433</v>
      </c>
      <c r="N288" s="118" t="s">
        <v>459</v>
      </c>
      <c r="O288" s="114" t="s">
        <v>409</v>
      </c>
      <c r="P288" s="115" t="s">
        <v>452</v>
      </c>
      <c r="Q288" s="115" t="s">
        <v>452</v>
      </c>
      <c r="R288" s="115" t="s">
        <v>452</v>
      </c>
      <c r="S288" s="115" t="s">
        <v>452</v>
      </c>
      <c r="T288" s="115" t="s">
        <v>452</v>
      </c>
      <c r="U288" s="115" t="s">
        <v>452</v>
      </c>
      <c r="V288" s="115" t="s">
        <v>452</v>
      </c>
      <c r="W288" s="115" t="s">
        <v>452</v>
      </c>
      <c r="X288" s="115" t="s">
        <v>452</v>
      </c>
      <c r="Y288" s="115" t="s">
        <v>452</v>
      </c>
      <c r="Z288" s="116">
        <v>19413443</v>
      </c>
    </row>
    <row r="289" spans="2:26">
      <c r="B289" s="248">
        <v>10578.32964</v>
      </c>
      <c r="N289" s="113"/>
      <c r="O289" s="114" t="s">
        <v>410</v>
      </c>
      <c r="P289" s="115">
        <v>6695317</v>
      </c>
      <c r="Q289" s="115">
        <v>9555945</v>
      </c>
      <c r="R289" s="115">
        <v>30549714</v>
      </c>
      <c r="S289" s="115">
        <v>15075273</v>
      </c>
      <c r="T289" s="115">
        <v>2296275</v>
      </c>
      <c r="U289" s="115">
        <v>13455034</v>
      </c>
      <c r="V289" s="115">
        <v>21212511</v>
      </c>
      <c r="W289" s="115">
        <v>7114450</v>
      </c>
      <c r="X289" s="115">
        <v>10080873</v>
      </c>
      <c r="Y289" s="115">
        <v>240860</v>
      </c>
      <c r="Z289" s="116">
        <v>116276252</v>
      </c>
    </row>
    <row r="290" spans="2:26">
      <c r="B290" s="248">
        <v>10455.59146</v>
      </c>
      <c r="N290" s="119"/>
      <c r="O290" s="120" t="s">
        <v>292</v>
      </c>
      <c r="P290" s="121" t="s">
        <v>452</v>
      </c>
      <c r="Q290" s="121" t="s">
        <v>452</v>
      </c>
      <c r="R290" s="121" t="s">
        <v>452</v>
      </c>
      <c r="S290" s="121" t="s">
        <v>452</v>
      </c>
      <c r="T290" s="121" t="s">
        <v>452</v>
      </c>
      <c r="U290" s="121" t="s">
        <v>452</v>
      </c>
      <c r="V290" s="121" t="s">
        <v>452</v>
      </c>
      <c r="W290" s="121" t="s">
        <v>452</v>
      </c>
      <c r="X290" s="121" t="s">
        <v>452</v>
      </c>
      <c r="Y290" s="121" t="s">
        <v>452</v>
      </c>
      <c r="Z290" s="122">
        <v>934661061</v>
      </c>
    </row>
    <row r="291" spans="2:26" ht="24">
      <c r="B291" s="248">
        <v>10334.28268</v>
      </c>
      <c r="N291" s="109"/>
      <c r="O291" s="110" t="s">
        <v>403</v>
      </c>
      <c r="P291" s="111">
        <v>10516445</v>
      </c>
      <c r="Q291" s="111">
        <v>21842841</v>
      </c>
      <c r="R291" s="111">
        <v>83974060</v>
      </c>
      <c r="S291" s="111">
        <v>30759681</v>
      </c>
      <c r="T291" s="111">
        <v>6436794</v>
      </c>
      <c r="U291" s="111">
        <v>43555307</v>
      </c>
      <c r="V291" s="111">
        <v>15749095</v>
      </c>
      <c r="W291" s="111">
        <v>8425933</v>
      </c>
      <c r="X291" s="111">
        <v>24392086</v>
      </c>
      <c r="Y291" s="111">
        <v>2581762</v>
      </c>
      <c r="Z291" s="112">
        <v>248234004</v>
      </c>
    </row>
    <row r="292" spans="2:26" ht="22.5">
      <c r="B292" s="248">
        <v>10214.386329999999</v>
      </c>
      <c r="N292" s="113"/>
      <c r="O292" s="114" t="s">
        <v>405</v>
      </c>
      <c r="P292" s="115">
        <v>17553654</v>
      </c>
      <c r="Q292" s="115">
        <v>49961656</v>
      </c>
      <c r="R292" s="115">
        <v>190251823</v>
      </c>
      <c r="S292" s="115">
        <v>89268566</v>
      </c>
      <c r="T292" s="115">
        <v>18416206</v>
      </c>
      <c r="U292" s="115">
        <v>96847698</v>
      </c>
      <c r="V292" s="115">
        <v>37164510</v>
      </c>
      <c r="W292" s="115">
        <v>16574339</v>
      </c>
      <c r="X292" s="115">
        <v>48671860</v>
      </c>
      <c r="Y292" s="115">
        <v>3975998</v>
      </c>
      <c r="Z292" s="116">
        <v>568686310</v>
      </c>
    </row>
    <row r="293" spans="2:26" ht="24">
      <c r="B293" s="248">
        <v>10095.885550000001</v>
      </c>
      <c r="N293" s="123">
        <v>11</v>
      </c>
      <c r="O293" s="114" t="s">
        <v>407</v>
      </c>
      <c r="P293" s="115">
        <v>28070099</v>
      </c>
      <c r="Q293" s="115">
        <v>71804497</v>
      </c>
      <c r="R293" s="115">
        <v>274225883</v>
      </c>
      <c r="S293" s="115">
        <v>120028247</v>
      </c>
      <c r="T293" s="115">
        <v>24853000</v>
      </c>
      <c r="U293" s="115">
        <v>140403005</v>
      </c>
      <c r="V293" s="115">
        <v>52913605</v>
      </c>
      <c r="W293" s="115">
        <v>25000272</v>
      </c>
      <c r="X293" s="115">
        <v>73063946</v>
      </c>
      <c r="Y293" s="115">
        <v>6557760</v>
      </c>
      <c r="Z293" s="116">
        <v>816920314</v>
      </c>
    </row>
    <row r="294" spans="2:26" ht="22.5">
      <c r="B294" s="248">
        <v>9978.7636750000001</v>
      </c>
      <c r="N294" s="118" t="s">
        <v>460</v>
      </c>
      <c r="O294" s="114" t="s">
        <v>409</v>
      </c>
      <c r="P294" s="115" t="s">
        <v>452</v>
      </c>
      <c r="Q294" s="115" t="s">
        <v>452</v>
      </c>
      <c r="R294" s="115" t="s">
        <v>452</v>
      </c>
      <c r="S294" s="115" t="s">
        <v>452</v>
      </c>
      <c r="T294" s="115" t="s">
        <v>452</v>
      </c>
      <c r="U294" s="115" t="s">
        <v>452</v>
      </c>
      <c r="V294" s="115" t="s">
        <v>452</v>
      </c>
      <c r="W294" s="115" t="s">
        <v>452</v>
      </c>
      <c r="X294" s="115" t="s">
        <v>452</v>
      </c>
      <c r="Y294" s="115" t="s">
        <v>452</v>
      </c>
      <c r="Z294" s="116">
        <v>19878157</v>
      </c>
    </row>
    <row r="295" spans="2:26">
      <c r="B295" s="248">
        <v>9863.0041639999999</v>
      </c>
      <c r="N295" s="113"/>
      <c r="O295" s="114" t="s">
        <v>410</v>
      </c>
      <c r="P295" s="115">
        <v>6688054</v>
      </c>
      <c r="Q295" s="115">
        <v>9701896</v>
      </c>
      <c r="R295" s="115">
        <v>31305502</v>
      </c>
      <c r="S295" s="115">
        <v>15866265</v>
      </c>
      <c r="T295" s="115">
        <v>2377707</v>
      </c>
      <c r="U295" s="115">
        <v>14270826</v>
      </c>
      <c r="V295" s="115">
        <v>22306994</v>
      </c>
      <c r="W295" s="115">
        <v>7163290</v>
      </c>
      <c r="X295" s="115">
        <v>10654983</v>
      </c>
      <c r="Y295" s="115">
        <v>237076</v>
      </c>
      <c r="Z295" s="116">
        <v>120572593</v>
      </c>
    </row>
    <row r="296" spans="2:26">
      <c r="B296" s="248">
        <v>9748.5906709999999</v>
      </c>
      <c r="N296" s="119"/>
      <c r="O296" s="120" t="s">
        <v>292</v>
      </c>
      <c r="P296" s="121" t="s">
        <v>452</v>
      </c>
      <c r="Q296" s="121" t="s">
        <v>452</v>
      </c>
      <c r="R296" s="121" t="s">
        <v>452</v>
      </c>
      <c r="S296" s="121" t="s">
        <v>452</v>
      </c>
      <c r="T296" s="121" t="s">
        <v>452</v>
      </c>
      <c r="U296" s="121" t="s">
        <v>452</v>
      </c>
      <c r="V296" s="121" t="s">
        <v>452</v>
      </c>
      <c r="W296" s="121" t="s">
        <v>452</v>
      </c>
      <c r="X296" s="121" t="s">
        <v>452</v>
      </c>
      <c r="Y296" s="121" t="s">
        <v>452</v>
      </c>
      <c r="Z296" s="122">
        <v>957370102</v>
      </c>
    </row>
    <row r="297" spans="2:26" ht="24">
      <c r="B297" s="248">
        <v>9635.5070350000005</v>
      </c>
      <c r="N297" s="109"/>
      <c r="O297" s="110" t="s">
        <v>403</v>
      </c>
      <c r="P297" s="111">
        <v>10847386</v>
      </c>
      <c r="Q297" s="111">
        <v>22429202</v>
      </c>
      <c r="R297" s="111">
        <v>85989817</v>
      </c>
      <c r="S297" s="111">
        <v>31711026</v>
      </c>
      <c r="T297" s="111">
        <v>6660166</v>
      </c>
      <c r="U297" s="111">
        <v>44407584</v>
      </c>
      <c r="V297" s="111">
        <v>16207609</v>
      </c>
      <c r="W297" s="111">
        <v>8610047</v>
      </c>
      <c r="X297" s="111">
        <v>25145900</v>
      </c>
      <c r="Y297" s="111">
        <v>2583608</v>
      </c>
      <c r="Z297" s="112">
        <v>254592345</v>
      </c>
    </row>
    <row r="298" spans="2:26" ht="22.5">
      <c r="B298" s="248">
        <v>9523.7372899999991</v>
      </c>
      <c r="N298" s="113"/>
      <c r="O298" s="114" t="s">
        <v>405</v>
      </c>
      <c r="P298" s="115">
        <v>18263978</v>
      </c>
      <c r="Q298" s="115">
        <v>52084594</v>
      </c>
      <c r="R298" s="115">
        <v>194661329</v>
      </c>
      <c r="S298" s="115">
        <v>91325869</v>
      </c>
      <c r="T298" s="115">
        <v>19032155</v>
      </c>
      <c r="U298" s="115">
        <v>98444327</v>
      </c>
      <c r="V298" s="115">
        <v>38295272</v>
      </c>
      <c r="W298" s="115">
        <v>17076270</v>
      </c>
      <c r="X298" s="115">
        <v>50105120</v>
      </c>
      <c r="Y298" s="115">
        <v>4042165</v>
      </c>
      <c r="Z298" s="116">
        <v>583331079</v>
      </c>
    </row>
    <row r="299" spans="2:26" ht="24">
      <c r="B299" s="248">
        <v>9413.2656729999999</v>
      </c>
      <c r="N299" s="123">
        <v>12</v>
      </c>
      <c r="O299" s="114" t="s">
        <v>407</v>
      </c>
      <c r="P299" s="115">
        <v>29111364</v>
      </c>
      <c r="Q299" s="115">
        <v>74513796</v>
      </c>
      <c r="R299" s="115">
        <v>280651146</v>
      </c>
      <c r="S299" s="115">
        <v>123036895</v>
      </c>
      <c r="T299" s="115">
        <v>25692321</v>
      </c>
      <c r="U299" s="115">
        <v>142851911</v>
      </c>
      <c r="V299" s="115">
        <v>54502881</v>
      </c>
      <c r="W299" s="115">
        <v>25686317</v>
      </c>
      <c r="X299" s="115">
        <v>75251020</v>
      </c>
      <c r="Y299" s="115">
        <v>6625773</v>
      </c>
      <c r="Z299" s="116">
        <v>837923424</v>
      </c>
    </row>
    <row r="300" spans="2:26" ht="22.5">
      <c r="B300" s="248">
        <v>9304.0766189999995</v>
      </c>
      <c r="N300" s="118" t="s">
        <v>461</v>
      </c>
      <c r="O300" s="114" t="s">
        <v>409</v>
      </c>
      <c r="P300" s="115" t="s">
        <v>452</v>
      </c>
      <c r="Q300" s="115" t="s">
        <v>452</v>
      </c>
      <c r="R300" s="115" t="s">
        <v>452</v>
      </c>
      <c r="S300" s="115" t="s">
        <v>452</v>
      </c>
      <c r="T300" s="115" t="s">
        <v>452</v>
      </c>
      <c r="U300" s="115" t="s">
        <v>452</v>
      </c>
      <c r="V300" s="115" t="s">
        <v>452</v>
      </c>
      <c r="W300" s="115" t="s">
        <v>452</v>
      </c>
      <c r="X300" s="115" t="s">
        <v>452</v>
      </c>
      <c r="Y300" s="115" t="s">
        <v>452</v>
      </c>
      <c r="Z300" s="116">
        <v>20206243</v>
      </c>
    </row>
    <row r="301" spans="2:26">
      <c r="B301" s="248">
        <v>9196.1547570000002</v>
      </c>
      <c r="N301" s="113"/>
      <c r="O301" s="114" t="s">
        <v>410</v>
      </c>
      <c r="P301" s="115">
        <v>6646109</v>
      </c>
      <c r="Q301" s="115">
        <v>10085790</v>
      </c>
      <c r="R301" s="115">
        <v>31922927</v>
      </c>
      <c r="S301" s="115">
        <v>16586472</v>
      </c>
      <c r="T301" s="115">
        <v>2504407</v>
      </c>
      <c r="U301" s="115">
        <v>14719167</v>
      </c>
      <c r="V301" s="115">
        <v>23059944</v>
      </c>
      <c r="W301" s="115">
        <v>7443578</v>
      </c>
      <c r="X301" s="115">
        <v>10741181</v>
      </c>
      <c r="Y301" s="115">
        <v>222995</v>
      </c>
      <c r="Z301" s="116">
        <v>123932570</v>
      </c>
    </row>
    <row r="302" spans="2:26">
      <c r="B302" s="248">
        <v>9089.4849209999993</v>
      </c>
      <c r="N302" s="119"/>
      <c r="O302" s="120" t="s">
        <v>292</v>
      </c>
      <c r="P302" s="121" t="s">
        <v>452</v>
      </c>
      <c r="Q302" s="121" t="s">
        <v>452</v>
      </c>
      <c r="R302" s="121" t="s">
        <v>452</v>
      </c>
      <c r="S302" s="121" t="s">
        <v>452</v>
      </c>
      <c r="T302" s="121" t="s">
        <v>452</v>
      </c>
      <c r="U302" s="121" t="s">
        <v>452</v>
      </c>
      <c r="V302" s="121" t="s">
        <v>452</v>
      </c>
      <c r="W302" s="121" t="s">
        <v>452</v>
      </c>
      <c r="X302" s="121" t="s">
        <v>452</v>
      </c>
      <c r="Y302" s="121" t="s">
        <v>452</v>
      </c>
      <c r="Z302" s="122">
        <v>982065587</v>
      </c>
    </row>
    <row r="303" spans="2:26" ht="24">
      <c r="B303" s="248">
        <v>8984.0521549999994</v>
      </c>
      <c r="N303" s="109"/>
      <c r="O303" s="110" t="s">
        <v>403</v>
      </c>
      <c r="P303" s="111">
        <v>10906341</v>
      </c>
      <c r="Q303" s="111">
        <v>22228666</v>
      </c>
      <c r="R303" s="111">
        <v>85080001</v>
      </c>
      <c r="S303" s="111">
        <v>31811226</v>
      </c>
      <c r="T303" s="111">
        <v>6644200</v>
      </c>
      <c r="U303" s="111">
        <v>44346976</v>
      </c>
      <c r="V303" s="111">
        <v>16384070</v>
      </c>
      <c r="W303" s="111">
        <v>8688990</v>
      </c>
      <c r="X303" s="111">
        <v>25651107</v>
      </c>
      <c r="Y303" s="111">
        <v>2727636</v>
      </c>
      <c r="Z303" s="112">
        <v>254469213</v>
      </c>
    </row>
    <row r="304" spans="2:26" ht="22.5">
      <c r="B304" s="248">
        <v>8879.8417109999991</v>
      </c>
      <c r="N304" s="113"/>
      <c r="O304" s="114" t="s">
        <v>405</v>
      </c>
      <c r="P304" s="115" t="s">
        <v>404</v>
      </c>
      <c r="Q304" s="115" t="s">
        <v>404</v>
      </c>
      <c r="R304" s="115" t="s">
        <v>404</v>
      </c>
      <c r="S304" s="115" t="s">
        <v>404</v>
      </c>
      <c r="T304" s="115" t="s">
        <v>404</v>
      </c>
      <c r="U304" s="115" t="s">
        <v>404</v>
      </c>
      <c r="V304" s="115" t="s">
        <v>404</v>
      </c>
      <c r="W304" s="115" t="s">
        <v>404</v>
      </c>
      <c r="X304" s="115" t="s">
        <v>404</v>
      </c>
      <c r="Y304" s="115" t="s">
        <v>404</v>
      </c>
      <c r="Z304" s="116" t="s">
        <v>404</v>
      </c>
    </row>
    <row r="305" spans="2:26" ht="24">
      <c r="B305" s="248">
        <v>8776.8390490000002</v>
      </c>
      <c r="N305" s="123">
        <v>13</v>
      </c>
      <c r="O305" s="114" t="s">
        <v>407</v>
      </c>
      <c r="P305" s="115">
        <v>28848121</v>
      </c>
      <c r="Q305" s="115">
        <v>72499810</v>
      </c>
      <c r="R305" s="115">
        <v>275540003</v>
      </c>
      <c r="S305" s="115">
        <v>120858169</v>
      </c>
      <c r="T305" s="115">
        <v>24985939</v>
      </c>
      <c r="U305" s="115">
        <v>139778935</v>
      </c>
      <c r="V305" s="115">
        <v>53604886</v>
      </c>
      <c r="W305" s="115">
        <v>25767643</v>
      </c>
      <c r="X305" s="115">
        <v>75327216</v>
      </c>
      <c r="Y305" s="115">
        <v>6888824</v>
      </c>
      <c r="Z305" s="116">
        <v>824099546</v>
      </c>
    </row>
    <row r="306" spans="2:26" ht="22.5">
      <c r="B306" s="248">
        <v>8675.0298340000008</v>
      </c>
      <c r="N306" s="118" t="s">
        <v>462</v>
      </c>
      <c r="O306" s="114" t="s">
        <v>409</v>
      </c>
      <c r="P306" s="115" t="s">
        <v>452</v>
      </c>
      <c r="Q306" s="115" t="s">
        <v>452</v>
      </c>
      <c r="R306" s="115" t="s">
        <v>452</v>
      </c>
      <c r="S306" s="115" t="s">
        <v>452</v>
      </c>
      <c r="T306" s="115" t="s">
        <v>452</v>
      </c>
      <c r="U306" s="115" t="s">
        <v>452</v>
      </c>
      <c r="V306" s="115" t="s">
        <v>452</v>
      </c>
      <c r="W306" s="115" t="s">
        <v>452</v>
      </c>
      <c r="X306" s="115" t="s">
        <v>452</v>
      </c>
      <c r="Y306" s="115" t="s">
        <v>452</v>
      </c>
      <c r="Z306" s="116">
        <v>20177309</v>
      </c>
    </row>
    <row r="307" spans="2:26">
      <c r="B307" s="248">
        <v>8574.3999469999999</v>
      </c>
      <c r="N307" s="113"/>
      <c r="O307" s="114" t="s">
        <v>410</v>
      </c>
      <c r="P307" s="115">
        <v>6479066</v>
      </c>
      <c r="Q307" s="115">
        <v>10035342</v>
      </c>
      <c r="R307" s="115">
        <v>38633976</v>
      </c>
      <c r="S307" s="115">
        <v>16364209</v>
      </c>
      <c r="T307" s="115">
        <v>2397117</v>
      </c>
      <c r="U307" s="115">
        <v>14656090</v>
      </c>
      <c r="V307" s="115">
        <v>22572529</v>
      </c>
      <c r="W307" s="115">
        <v>7198430</v>
      </c>
      <c r="X307" s="115">
        <v>14893366</v>
      </c>
      <c r="Y307" s="115">
        <v>226696</v>
      </c>
      <c r="Z307" s="116">
        <v>133456821</v>
      </c>
    </row>
    <row r="308" spans="2:26">
      <c r="B308" s="248">
        <v>8474.935485</v>
      </c>
      <c r="N308" s="119"/>
      <c r="O308" s="120" t="s">
        <v>292</v>
      </c>
      <c r="P308" s="121" t="s">
        <v>452</v>
      </c>
      <c r="Q308" s="121" t="s">
        <v>452</v>
      </c>
      <c r="R308" s="121" t="s">
        <v>452</v>
      </c>
      <c r="S308" s="121" t="s">
        <v>452</v>
      </c>
      <c r="T308" s="121" t="s">
        <v>452</v>
      </c>
      <c r="U308" s="121" t="s">
        <v>452</v>
      </c>
      <c r="V308" s="121" t="s">
        <v>452</v>
      </c>
      <c r="W308" s="121" t="s">
        <v>452</v>
      </c>
      <c r="X308" s="121" t="s">
        <v>452</v>
      </c>
      <c r="Y308" s="121" t="s">
        <v>452</v>
      </c>
      <c r="Z308" s="122">
        <v>977733676</v>
      </c>
    </row>
    <row r="309" spans="2:26" ht="24">
      <c r="B309" s="248">
        <v>8376.6227600000002</v>
      </c>
      <c r="N309" s="109"/>
      <c r="O309" s="110" t="s">
        <v>403</v>
      </c>
      <c r="P309" s="111">
        <v>11116600</v>
      </c>
      <c r="Q309" s="111">
        <v>22913974</v>
      </c>
      <c r="R309" s="111">
        <v>89354085</v>
      </c>
      <c r="S309" s="111">
        <v>32843442</v>
      </c>
      <c r="T309" s="111">
        <v>6870312</v>
      </c>
      <c r="U309" s="111">
        <v>45602930</v>
      </c>
      <c r="V309" s="111">
        <v>16850464</v>
      </c>
      <c r="W309" s="111">
        <v>8933796</v>
      </c>
      <c r="X309" s="111">
        <v>26249403</v>
      </c>
      <c r="Y309" s="111">
        <v>2704007</v>
      </c>
      <c r="Z309" s="112">
        <v>263439013</v>
      </c>
    </row>
    <row r="310" spans="2:26" ht="22.5">
      <c r="B310" s="248">
        <v>8279.4482960000005</v>
      </c>
      <c r="N310" s="113"/>
      <c r="O310" s="114" t="s">
        <v>405</v>
      </c>
      <c r="P310" s="115" t="s">
        <v>404</v>
      </c>
      <c r="Q310" s="115" t="s">
        <v>404</v>
      </c>
      <c r="R310" s="115" t="s">
        <v>404</v>
      </c>
      <c r="S310" s="115" t="s">
        <v>404</v>
      </c>
      <c r="T310" s="115" t="s">
        <v>404</v>
      </c>
      <c r="U310" s="115" t="s">
        <v>404</v>
      </c>
      <c r="V310" s="115" t="s">
        <v>404</v>
      </c>
      <c r="W310" s="115" t="s">
        <v>404</v>
      </c>
      <c r="X310" s="115" t="s">
        <v>404</v>
      </c>
      <c r="Y310" s="115" t="s">
        <v>404</v>
      </c>
      <c r="Z310" s="116" t="s">
        <v>404</v>
      </c>
    </row>
    <row r="311" spans="2:26" ht="24">
      <c r="B311" s="248">
        <v>8183.3988300000001</v>
      </c>
      <c r="N311" s="123">
        <v>14</v>
      </c>
      <c r="O311" s="114" t="s">
        <v>407</v>
      </c>
      <c r="P311" s="115">
        <v>29247241</v>
      </c>
      <c r="Q311" s="115">
        <v>74254595</v>
      </c>
      <c r="R311" s="115">
        <v>281901895</v>
      </c>
      <c r="S311" s="115">
        <v>123049560</v>
      </c>
      <c r="T311" s="115">
        <v>25586968</v>
      </c>
      <c r="U311" s="115">
        <v>141819811</v>
      </c>
      <c r="V311" s="115">
        <v>55847450</v>
      </c>
      <c r="W311" s="115">
        <v>26247972</v>
      </c>
      <c r="X311" s="115">
        <v>76635652</v>
      </c>
      <c r="Y311" s="115">
        <v>6883256</v>
      </c>
      <c r="Z311" s="116">
        <v>841474400</v>
      </c>
    </row>
    <row r="312" spans="2:26" ht="22.5">
      <c r="B312" s="248">
        <v>8088.4613140000001</v>
      </c>
      <c r="N312" s="118" t="s">
        <v>463</v>
      </c>
      <c r="O312" s="114" t="s">
        <v>409</v>
      </c>
      <c r="P312" s="115" t="s">
        <v>452</v>
      </c>
      <c r="Q312" s="115" t="s">
        <v>452</v>
      </c>
      <c r="R312" s="115" t="s">
        <v>452</v>
      </c>
      <c r="S312" s="115" t="s">
        <v>452</v>
      </c>
      <c r="T312" s="115" t="s">
        <v>452</v>
      </c>
      <c r="U312" s="115" t="s">
        <v>452</v>
      </c>
      <c r="V312" s="115" t="s">
        <v>452</v>
      </c>
      <c r="W312" s="115" t="s">
        <v>452</v>
      </c>
      <c r="X312" s="115" t="s">
        <v>452</v>
      </c>
      <c r="Y312" s="115" t="s">
        <v>452</v>
      </c>
      <c r="Z312" s="116">
        <v>21457543</v>
      </c>
    </row>
    <row r="313" spans="2:26">
      <c r="B313" s="248">
        <v>7994.622918</v>
      </c>
      <c r="N313" s="113"/>
      <c r="O313" s="114" t="s">
        <v>410</v>
      </c>
      <c r="P313" s="115">
        <v>6574241</v>
      </c>
      <c r="Q313" s="115">
        <v>10430877</v>
      </c>
      <c r="R313" s="115">
        <v>39573166</v>
      </c>
      <c r="S313" s="115">
        <v>17369915</v>
      </c>
      <c r="T313" s="115">
        <v>2423069</v>
      </c>
      <c r="U313" s="115">
        <v>15307495</v>
      </c>
      <c r="V313" s="115">
        <v>22964431</v>
      </c>
      <c r="W313" s="115">
        <v>7440775</v>
      </c>
      <c r="X313" s="115">
        <v>14789686</v>
      </c>
      <c r="Y313" s="115">
        <v>246164</v>
      </c>
      <c r="Z313" s="116">
        <v>137119819</v>
      </c>
    </row>
    <row r="314" spans="2:26">
      <c r="B314" s="248">
        <v>7901.8710170000004</v>
      </c>
      <c r="N314" s="119"/>
      <c r="O314" s="120" t="s">
        <v>292</v>
      </c>
      <c r="P314" s="115" t="s">
        <v>452</v>
      </c>
      <c r="Q314" s="115" t="s">
        <v>452</v>
      </c>
      <c r="R314" s="115" t="s">
        <v>452</v>
      </c>
      <c r="S314" s="115" t="s">
        <v>452</v>
      </c>
      <c r="T314" s="115" t="s">
        <v>452</v>
      </c>
      <c r="U314" s="115" t="s">
        <v>452</v>
      </c>
      <c r="V314" s="115" t="s">
        <v>452</v>
      </c>
      <c r="W314" s="115" t="s">
        <v>452</v>
      </c>
      <c r="X314" s="115" t="s">
        <v>452</v>
      </c>
      <c r="Y314" s="115" t="s">
        <v>452</v>
      </c>
      <c r="Z314" s="122">
        <v>1000051762</v>
      </c>
    </row>
    <row r="315" spans="2:26" ht="24">
      <c r="B315" s="248">
        <v>7810.1931809999996</v>
      </c>
      <c r="N315" s="109"/>
      <c r="O315" s="110" t="s">
        <v>403</v>
      </c>
      <c r="P315" s="111">
        <v>11256223</v>
      </c>
      <c r="Q315" s="111">
        <v>22792834</v>
      </c>
      <c r="R315" s="111">
        <v>86925556</v>
      </c>
      <c r="S315" s="111">
        <v>32530305</v>
      </c>
      <c r="T315" s="111">
        <v>6856212</v>
      </c>
      <c r="U315" s="111">
        <v>44655178</v>
      </c>
      <c r="V315" s="111">
        <v>16667350</v>
      </c>
      <c r="W315" s="111">
        <v>8857665</v>
      </c>
      <c r="X315" s="111">
        <v>26304611</v>
      </c>
      <c r="Y315" s="111">
        <v>2807816</v>
      </c>
      <c r="Z315" s="112">
        <v>259653750</v>
      </c>
    </row>
    <row r="316" spans="2:26" ht="22.5">
      <c r="B316" s="248">
        <v>7719.5771729999997</v>
      </c>
      <c r="N316" s="113"/>
      <c r="O316" s="114" t="s">
        <v>405</v>
      </c>
      <c r="P316" s="115" t="s">
        <v>404</v>
      </c>
      <c r="Q316" s="115" t="s">
        <v>404</v>
      </c>
      <c r="R316" s="115" t="s">
        <v>404</v>
      </c>
      <c r="S316" s="115" t="s">
        <v>404</v>
      </c>
      <c r="T316" s="115" t="s">
        <v>404</v>
      </c>
      <c r="U316" s="115" t="s">
        <v>404</v>
      </c>
      <c r="V316" s="115" t="s">
        <v>404</v>
      </c>
      <c r="W316" s="115" t="s">
        <v>404</v>
      </c>
      <c r="X316" s="115" t="s">
        <v>404</v>
      </c>
      <c r="Y316" s="115" t="s">
        <v>404</v>
      </c>
      <c r="Z316" s="116" t="s">
        <v>404</v>
      </c>
    </row>
    <row r="317" spans="2:26" ht="24">
      <c r="B317" s="248">
        <v>7630.0109359999997</v>
      </c>
      <c r="N317" s="123">
        <v>15</v>
      </c>
      <c r="O317" s="114" t="s">
        <v>407</v>
      </c>
      <c r="P317" s="115">
        <v>29528187</v>
      </c>
      <c r="Q317" s="115">
        <v>74546931</v>
      </c>
      <c r="R317" s="115">
        <v>276012209</v>
      </c>
      <c r="S317" s="115">
        <v>122215631</v>
      </c>
      <c r="T317" s="115">
        <v>25624361</v>
      </c>
      <c r="U317" s="115">
        <v>140245910</v>
      </c>
      <c r="V317" s="115">
        <v>55434350</v>
      </c>
      <c r="W317" s="115">
        <v>26273321</v>
      </c>
      <c r="X317" s="115">
        <v>77267998</v>
      </c>
      <c r="Y317" s="115">
        <v>7155770</v>
      </c>
      <c r="Z317" s="116">
        <v>834304668</v>
      </c>
    </row>
    <row r="318" spans="2:26" ht="22.5">
      <c r="B318" s="248">
        <v>7541.4825819999996</v>
      </c>
      <c r="N318" s="118" t="s">
        <v>464</v>
      </c>
      <c r="O318" s="114" t="s">
        <v>409</v>
      </c>
      <c r="P318" s="115" t="s">
        <v>452</v>
      </c>
      <c r="Q318" s="115" t="s">
        <v>452</v>
      </c>
      <c r="R318" s="115" t="s">
        <v>452</v>
      </c>
      <c r="S318" s="115" t="s">
        <v>452</v>
      </c>
      <c r="T318" s="115" t="s">
        <v>452</v>
      </c>
      <c r="U318" s="115" t="s">
        <v>452</v>
      </c>
      <c r="V318" s="115" t="s">
        <v>452</v>
      </c>
      <c r="W318" s="115" t="s">
        <v>452</v>
      </c>
      <c r="X318" s="115" t="s">
        <v>452</v>
      </c>
      <c r="Y318" s="115" t="s">
        <v>452</v>
      </c>
      <c r="Z318" s="116">
        <v>23916313</v>
      </c>
    </row>
    <row r="319" spans="2:26">
      <c r="B319" s="248">
        <v>7453.9803780000002</v>
      </c>
      <c r="N319" s="113"/>
      <c r="O319" s="114" t="s">
        <v>410</v>
      </c>
      <c r="P319" s="115">
        <v>6490554</v>
      </c>
      <c r="Q319" s="115">
        <v>11806821</v>
      </c>
      <c r="R319" s="115">
        <v>32265300</v>
      </c>
      <c r="S319" s="115">
        <v>18033220</v>
      </c>
      <c r="T319" s="115">
        <v>2119439</v>
      </c>
      <c r="U319" s="115">
        <v>15050795</v>
      </c>
      <c r="V319" s="115">
        <v>23137053</v>
      </c>
      <c r="W319" s="115">
        <v>7284746</v>
      </c>
      <c r="X319" s="115">
        <v>10147735</v>
      </c>
      <c r="Y319" s="115">
        <v>211285</v>
      </c>
      <c r="Z319" s="116">
        <v>126546948</v>
      </c>
    </row>
    <row r="320" spans="2:26">
      <c r="B320" s="248">
        <v>7367.4927299999999</v>
      </c>
      <c r="N320" s="119"/>
      <c r="O320" s="120" t="s">
        <v>292</v>
      </c>
      <c r="P320" s="115" t="s">
        <v>452</v>
      </c>
      <c r="Q320" s="115" t="s">
        <v>452</v>
      </c>
      <c r="R320" s="115" t="s">
        <v>452</v>
      </c>
      <c r="S320" s="115" t="s">
        <v>452</v>
      </c>
      <c r="T320" s="115" t="s">
        <v>452</v>
      </c>
      <c r="U320" s="115" t="s">
        <v>452</v>
      </c>
      <c r="V320" s="115" t="s">
        <v>452</v>
      </c>
      <c r="W320" s="115" t="s">
        <v>452</v>
      </c>
      <c r="X320" s="115" t="s">
        <v>452</v>
      </c>
      <c r="Y320" s="115" t="s">
        <v>452</v>
      </c>
      <c r="Z320" s="122">
        <v>984767930</v>
      </c>
    </row>
    <row r="321" spans="2:28" ht="24">
      <c r="B321" s="248">
        <v>7282.0081749999999</v>
      </c>
      <c r="N321" s="109"/>
      <c r="O321" s="110" t="s">
        <v>403</v>
      </c>
      <c r="P321" s="111">
        <v>11399338</v>
      </c>
      <c r="Q321" s="111">
        <v>23612159</v>
      </c>
      <c r="R321" s="111">
        <v>92592095</v>
      </c>
      <c r="S321" s="111">
        <v>34079008</v>
      </c>
      <c r="T321" s="111">
        <v>7154418</v>
      </c>
      <c r="U321" s="111">
        <v>46800197</v>
      </c>
      <c r="V321" s="111">
        <v>17469754</v>
      </c>
      <c r="W321" s="111">
        <v>9171891</v>
      </c>
      <c r="X321" s="111">
        <v>27459175</v>
      </c>
      <c r="Y321" s="111">
        <v>2809088</v>
      </c>
      <c r="Z321" s="112">
        <v>272547123</v>
      </c>
    </row>
    <row r="322" spans="2:28" ht="22.5">
      <c r="B322" s="248">
        <v>7197.5153650000002</v>
      </c>
      <c r="N322" s="113"/>
      <c r="O322" s="114" t="s">
        <v>405</v>
      </c>
      <c r="P322" s="115" t="s">
        <v>404</v>
      </c>
      <c r="Q322" s="115" t="s">
        <v>404</v>
      </c>
      <c r="R322" s="115" t="s">
        <v>404</v>
      </c>
      <c r="S322" s="115" t="s">
        <v>404</v>
      </c>
      <c r="T322" s="115" t="s">
        <v>404</v>
      </c>
      <c r="U322" s="115" t="s">
        <v>404</v>
      </c>
      <c r="V322" s="115" t="s">
        <v>404</v>
      </c>
      <c r="W322" s="115" t="s">
        <v>404</v>
      </c>
      <c r="X322" s="115" t="s">
        <v>404</v>
      </c>
      <c r="Y322" s="115" t="s">
        <v>404</v>
      </c>
      <c r="Z322" s="116" t="s">
        <v>404</v>
      </c>
    </row>
    <row r="323" spans="2:28" ht="24">
      <c r="B323" s="248">
        <v>7114.0030630000001</v>
      </c>
      <c r="N323" s="123">
        <v>16</v>
      </c>
      <c r="O323" s="114" t="s">
        <v>407</v>
      </c>
      <c r="P323" s="115">
        <v>30192110</v>
      </c>
      <c r="Q323" s="115">
        <v>77329067</v>
      </c>
      <c r="R323" s="115">
        <v>286740584</v>
      </c>
      <c r="S323" s="115">
        <v>126662677</v>
      </c>
      <c r="T323" s="115">
        <v>26874339</v>
      </c>
      <c r="U323" s="115">
        <v>144886041</v>
      </c>
      <c r="V323" s="115">
        <v>58139852</v>
      </c>
      <c r="W323" s="115">
        <v>27210929</v>
      </c>
      <c r="X323" s="115">
        <v>80198856</v>
      </c>
      <c r="Y323" s="115">
        <v>7193218</v>
      </c>
      <c r="Z323" s="116">
        <v>865427673</v>
      </c>
    </row>
    <row r="324" spans="2:28" ht="22.5">
      <c r="B324" s="248">
        <v>7031.4601300000004</v>
      </c>
      <c r="N324" s="118" t="s">
        <v>465</v>
      </c>
      <c r="O324" s="114" t="s">
        <v>409</v>
      </c>
      <c r="P324" s="115" t="s">
        <v>452</v>
      </c>
      <c r="Q324" s="115" t="s">
        <v>452</v>
      </c>
      <c r="R324" s="115" t="s">
        <v>452</v>
      </c>
      <c r="S324" s="115" t="s">
        <v>452</v>
      </c>
      <c r="T324" s="115" t="s">
        <v>452</v>
      </c>
      <c r="U324" s="115" t="s">
        <v>452</v>
      </c>
      <c r="V324" s="115" t="s">
        <v>452</v>
      </c>
      <c r="W324" s="115" t="s">
        <v>452</v>
      </c>
      <c r="X324" s="115" t="s">
        <v>452</v>
      </c>
      <c r="Y324" s="115" t="s">
        <v>452</v>
      </c>
      <c r="Z324" s="116">
        <v>26675608</v>
      </c>
    </row>
    <row r="325" spans="2:28">
      <c r="B325" s="248">
        <v>6949.8755220000003</v>
      </c>
      <c r="N325" s="113"/>
      <c r="O325" s="114" t="s">
        <v>410</v>
      </c>
      <c r="P325" s="115">
        <v>6747618</v>
      </c>
      <c r="Q325" s="115">
        <v>11581884</v>
      </c>
      <c r="R325" s="115">
        <v>34394592</v>
      </c>
      <c r="S325" s="115">
        <v>19554744</v>
      </c>
      <c r="T325" s="115">
        <v>2061975</v>
      </c>
      <c r="U325" s="115">
        <v>15526615</v>
      </c>
      <c r="V325" s="115">
        <v>23457438</v>
      </c>
      <c r="W325" s="115">
        <v>7244837</v>
      </c>
      <c r="X325" s="115">
        <v>10285405</v>
      </c>
      <c r="Y325" s="115">
        <v>190661</v>
      </c>
      <c r="Z325" s="116">
        <v>131045769</v>
      </c>
    </row>
    <row r="326" spans="2:28">
      <c r="B326" s="248">
        <v>6869.2382820000003</v>
      </c>
      <c r="N326" s="119"/>
      <c r="O326" s="120" t="s">
        <v>292</v>
      </c>
      <c r="P326" s="115" t="s">
        <v>452</v>
      </c>
      <c r="Q326" s="115" t="s">
        <v>452</v>
      </c>
      <c r="R326" s="115" t="s">
        <v>452</v>
      </c>
      <c r="S326" s="115" t="s">
        <v>452</v>
      </c>
      <c r="T326" s="115" t="s">
        <v>452</v>
      </c>
      <c r="U326" s="115" t="s">
        <v>452</v>
      </c>
      <c r="V326" s="115" t="s">
        <v>452</v>
      </c>
      <c r="W326" s="115" t="s">
        <v>452</v>
      </c>
      <c r="X326" s="115" t="s">
        <v>452</v>
      </c>
      <c r="Y326" s="115" t="s">
        <v>452</v>
      </c>
      <c r="Z326" s="122">
        <v>1023149050</v>
      </c>
      <c r="AB326" s="248">
        <f>+Z326*1000*1000/365/24/1000/10000</f>
        <v>11679.783675799086</v>
      </c>
    </row>
    <row r="327" spans="2:28" ht="24">
      <c r="B327" s="248">
        <v>6789.5375409999997</v>
      </c>
      <c r="N327" s="109"/>
      <c r="O327" s="110" t="s">
        <v>403</v>
      </c>
      <c r="P327" s="111">
        <v>11540666</v>
      </c>
      <c r="Q327" s="111">
        <v>24355648</v>
      </c>
      <c r="R327" s="111">
        <v>95186355</v>
      </c>
      <c r="S327" s="111">
        <v>35290519</v>
      </c>
      <c r="T327" s="111">
        <v>7505101</v>
      </c>
      <c r="U327" s="111">
        <v>48719506</v>
      </c>
      <c r="V327" s="111">
        <v>18140335</v>
      </c>
      <c r="W327" s="111">
        <v>9410149</v>
      </c>
      <c r="X327" s="111">
        <v>28240720</v>
      </c>
      <c r="Y327" s="111">
        <v>2900192</v>
      </c>
      <c r="Z327" s="112">
        <v>281289191</v>
      </c>
    </row>
    <row r="328" spans="2:28" ht="22.5">
      <c r="B328" s="248">
        <v>6710.7625109999999</v>
      </c>
      <c r="N328" s="113"/>
      <c r="O328" s="114" t="s">
        <v>405</v>
      </c>
      <c r="P328" s="115" t="s">
        <v>404</v>
      </c>
      <c r="Q328" s="115" t="s">
        <v>404</v>
      </c>
      <c r="R328" s="115" t="s">
        <v>404</v>
      </c>
      <c r="S328" s="115" t="s">
        <v>404</v>
      </c>
      <c r="T328" s="115" t="s">
        <v>404</v>
      </c>
      <c r="U328" s="115" t="s">
        <v>404</v>
      </c>
      <c r="V328" s="115" t="s">
        <v>404</v>
      </c>
      <c r="W328" s="115" t="s">
        <v>404</v>
      </c>
      <c r="X328" s="115" t="s">
        <v>404</v>
      </c>
      <c r="Y328" s="115" t="s">
        <v>404</v>
      </c>
      <c r="Z328" s="116" t="s">
        <v>404</v>
      </c>
    </row>
    <row r="329" spans="2:28" ht="24">
      <c r="B329" s="248">
        <v>6632.9024950000003</v>
      </c>
      <c r="N329" s="123">
        <v>17</v>
      </c>
      <c r="O329" s="114" t="s">
        <v>407</v>
      </c>
      <c r="P329" s="115">
        <v>30833434</v>
      </c>
      <c r="Q329" s="115">
        <v>79664290</v>
      </c>
      <c r="R329" s="115">
        <v>288654751</v>
      </c>
      <c r="S329" s="115">
        <v>130561203</v>
      </c>
      <c r="T329" s="115">
        <v>27966251</v>
      </c>
      <c r="U329" s="115">
        <v>147108037</v>
      </c>
      <c r="V329" s="115">
        <v>59501150</v>
      </c>
      <c r="W329" s="115">
        <v>27967611</v>
      </c>
      <c r="X329" s="115">
        <v>82955523</v>
      </c>
      <c r="Y329" s="115">
        <v>7346368</v>
      </c>
      <c r="Z329" s="116">
        <v>882558618</v>
      </c>
    </row>
    <row r="330" spans="2:28" ht="22.5">
      <c r="B330" s="248">
        <v>6555.9468790000001</v>
      </c>
      <c r="N330" s="118" t="s">
        <v>466</v>
      </c>
      <c r="O330" s="114" t="s">
        <v>409</v>
      </c>
      <c r="P330" s="115" t="s">
        <v>452</v>
      </c>
      <c r="Q330" s="115" t="s">
        <v>452</v>
      </c>
      <c r="R330" s="115" t="s">
        <v>452</v>
      </c>
      <c r="S330" s="115" t="s">
        <v>452</v>
      </c>
      <c r="T330" s="115" t="s">
        <v>452</v>
      </c>
      <c r="U330" s="115" t="s">
        <v>452</v>
      </c>
      <c r="V330" s="115" t="s">
        <v>452</v>
      </c>
      <c r="W330" s="115" t="s">
        <v>452</v>
      </c>
      <c r="X330" s="115" t="s">
        <v>452</v>
      </c>
      <c r="Y330" s="115" t="s">
        <v>452</v>
      </c>
      <c r="Z330" s="116">
        <v>35706234</v>
      </c>
    </row>
    <row r="331" spans="2:28">
      <c r="B331" s="248">
        <v>6479.8851430000004</v>
      </c>
      <c r="N331" s="113"/>
      <c r="O331" s="114" t="s">
        <v>410</v>
      </c>
      <c r="P331" s="115">
        <v>5637440</v>
      </c>
      <c r="Q331" s="115">
        <v>11083057</v>
      </c>
      <c r="R331" s="115">
        <v>34715773</v>
      </c>
      <c r="S331" s="115">
        <v>19018925</v>
      </c>
      <c r="T331" s="115">
        <v>1932741</v>
      </c>
      <c r="U331" s="115">
        <v>15274685</v>
      </c>
      <c r="V331" s="115">
        <v>23752252</v>
      </c>
      <c r="W331" s="115">
        <v>4130934</v>
      </c>
      <c r="X331" s="115">
        <v>9788492</v>
      </c>
      <c r="Y331" s="115">
        <v>200761</v>
      </c>
      <c r="Z331" s="116">
        <v>125535060</v>
      </c>
    </row>
    <row r="332" spans="2:28">
      <c r="B332" s="248">
        <v>6404.7068579999996</v>
      </c>
      <c r="N332" s="119"/>
      <c r="O332" s="120" t="s">
        <v>292</v>
      </c>
      <c r="P332" s="115" t="s">
        <v>452</v>
      </c>
      <c r="Q332" s="115" t="s">
        <v>452</v>
      </c>
      <c r="R332" s="115" t="s">
        <v>452</v>
      </c>
      <c r="S332" s="115" t="s">
        <v>452</v>
      </c>
      <c r="T332" s="115" t="s">
        <v>452</v>
      </c>
      <c r="U332" s="115" t="s">
        <v>452</v>
      </c>
      <c r="V332" s="115" t="s">
        <v>452</v>
      </c>
      <c r="W332" s="115" t="s">
        <v>452</v>
      </c>
      <c r="X332" s="115" t="s">
        <v>452</v>
      </c>
      <c r="Y332" s="115" t="s">
        <v>452</v>
      </c>
      <c r="Z332" s="122">
        <v>1043799912</v>
      </c>
      <c r="AB332" s="248">
        <f>+Z332*1000*1000/365/24/1000/10000</f>
        <v>11915.52410958904</v>
      </c>
    </row>
    <row r="333" spans="2:28" ht="24">
      <c r="B333" s="248">
        <v>6330.4016970000002</v>
      </c>
      <c r="N333" s="109"/>
      <c r="O333" s="110" t="s">
        <v>403</v>
      </c>
      <c r="P333" s="111">
        <v>11640297</v>
      </c>
      <c r="Q333" s="111">
        <v>24290903</v>
      </c>
      <c r="R333" s="111">
        <v>93206642</v>
      </c>
      <c r="S333" s="111">
        <v>34753545</v>
      </c>
      <c r="T333" s="111">
        <v>7513527</v>
      </c>
      <c r="U333" s="111">
        <v>48360260</v>
      </c>
      <c r="V333" s="111">
        <v>18136129</v>
      </c>
      <c r="W333" s="111">
        <v>9325210</v>
      </c>
      <c r="X333" s="111">
        <v>28203136</v>
      </c>
      <c r="Y333" s="111">
        <v>2881183</v>
      </c>
      <c r="Z333" s="112">
        <v>278310832</v>
      </c>
    </row>
    <row r="334" spans="2:28" ht="22.5">
      <c r="B334" s="248">
        <v>6256.9594340000003</v>
      </c>
      <c r="N334" s="113"/>
      <c r="O334" s="114" t="s">
        <v>405</v>
      </c>
      <c r="P334" s="115" t="s">
        <v>404</v>
      </c>
      <c r="Q334" s="115" t="s">
        <v>404</v>
      </c>
      <c r="R334" s="115" t="s">
        <v>404</v>
      </c>
      <c r="S334" s="115" t="s">
        <v>404</v>
      </c>
      <c r="T334" s="115" t="s">
        <v>404</v>
      </c>
      <c r="U334" s="115" t="s">
        <v>404</v>
      </c>
      <c r="V334" s="115" t="s">
        <v>404</v>
      </c>
      <c r="W334" s="115" t="s">
        <v>404</v>
      </c>
      <c r="X334" s="115" t="s">
        <v>404</v>
      </c>
      <c r="Y334" s="115" t="s">
        <v>404</v>
      </c>
      <c r="Z334" s="116" t="s">
        <v>404</v>
      </c>
    </row>
    <row r="335" spans="2:28" ht="24">
      <c r="B335" s="248">
        <v>6184.369952</v>
      </c>
      <c r="N335" s="123">
        <v>18</v>
      </c>
      <c r="O335" s="114" t="s">
        <v>407</v>
      </c>
      <c r="P335" s="115">
        <v>31511774</v>
      </c>
      <c r="Q335" s="115">
        <v>80949909</v>
      </c>
      <c r="R335" s="115">
        <v>287621627</v>
      </c>
      <c r="S335" s="115">
        <v>132687467</v>
      </c>
      <c r="T335" s="115">
        <v>28200422</v>
      </c>
      <c r="U335" s="115">
        <v>147256660</v>
      </c>
      <c r="V335" s="115">
        <v>61259480</v>
      </c>
      <c r="W335" s="115">
        <v>28160564</v>
      </c>
      <c r="X335" s="115">
        <v>84399070</v>
      </c>
      <c r="Y335" s="115">
        <v>7375805</v>
      </c>
      <c r="Z335" s="116">
        <v>889422778</v>
      </c>
    </row>
    <row r="336" spans="2:28" ht="22.5">
      <c r="B336" s="248">
        <v>6112.623243</v>
      </c>
      <c r="N336" s="118" t="s">
        <v>467</v>
      </c>
      <c r="O336" s="114" t="s">
        <v>409</v>
      </c>
      <c r="P336" s="115" t="s">
        <v>452</v>
      </c>
      <c r="Q336" s="115" t="s">
        <v>452</v>
      </c>
      <c r="R336" s="115" t="s">
        <v>452</v>
      </c>
      <c r="S336" s="115" t="s">
        <v>452</v>
      </c>
      <c r="T336" s="115" t="s">
        <v>452</v>
      </c>
      <c r="U336" s="115" t="s">
        <v>452</v>
      </c>
      <c r="V336" s="115" t="s">
        <v>452</v>
      </c>
      <c r="W336" s="115" t="s">
        <v>452</v>
      </c>
      <c r="X336" s="115" t="s">
        <v>452</v>
      </c>
      <c r="Y336" s="115" t="s">
        <v>452</v>
      </c>
      <c r="Z336" s="116">
        <v>37718123</v>
      </c>
    </row>
    <row r="337" spans="2:28">
      <c r="B337" s="248">
        <v>6041.7094139999999</v>
      </c>
      <c r="N337" s="113"/>
      <c r="O337" s="114" t="s">
        <v>410</v>
      </c>
      <c r="P337" s="115">
        <v>5405867</v>
      </c>
      <c r="Q337" s="115">
        <v>11199893</v>
      </c>
      <c r="R337" s="115">
        <v>33565302.100000009</v>
      </c>
      <c r="S337" s="115">
        <v>18379918</v>
      </c>
      <c r="T337" s="115">
        <v>1741323</v>
      </c>
      <c r="U337" s="115">
        <v>14782094</v>
      </c>
      <c r="V337" s="115">
        <v>22913988</v>
      </c>
      <c r="W337" s="115">
        <v>3866163</v>
      </c>
      <c r="X337" s="115">
        <v>9092835</v>
      </c>
      <c r="Y337" s="115">
        <v>219782</v>
      </c>
      <c r="Z337" s="116">
        <v>121167165.10000001</v>
      </c>
    </row>
    <row r="338" spans="2:28">
      <c r="B338" s="248">
        <v>5971.6186870000001</v>
      </c>
      <c r="N338" s="119"/>
      <c r="O338" s="120" t="s">
        <v>292</v>
      </c>
      <c r="P338" s="115" t="s">
        <v>452</v>
      </c>
      <c r="Q338" s="115" t="s">
        <v>452</v>
      </c>
      <c r="R338" s="115" t="s">
        <v>452</v>
      </c>
      <c r="S338" s="115" t="s">
        <v>452</v>
      </c>
      <c r="T338" s="115" t="s">
        <v>452</v>
      </c>
      <c r="U338" s="115" t="s">
        <v>452</v>
      </c>
      <c r="V338" s="115" t="s">
        <v>452</v>
      </c>
      <c r="W338" s="115" t="s">
        <v>452</v>
      </c>
      <c r="X338" s="115" t="s">
        <v>452</v>
      </c>
      <c r="Y338" s="115" t="s">
        <v>452</v>
      </c>
      <c r="Z338" s="122">
        <v>1048308066.1</v>
      </c>
      <c r="AB338" s="248">
        <f>+Z338*1000*1000/365/24/1000/10000</f>
        <v>11966.987055936073</v>
      </c>
    </row>
    <row r="339" spans="2:28" ht="24">
      <c r="B339" s="248">
        <v>5902.3414009999997</v>
      </c>
      <c r="N339" s="109"/>
      <c r="O339" s="110" t="s">
        <v>403</v>
      </c>
      <c r="P339" s="111">
        <v>11795319</v>
      </c>
      <c r="Q339" s="111">
        <v>25072893</v>
      </c>
      <c r="R339" s="111">
        <v>97600171</v>
      </c>
      <c r="S339" s="111">
        <v>36125303</v>
      </c>
      <c r="T339" s="111">
        <v>7912795</v>
      </c>
      <c r="U339" s="111">
        <v>50181561</v>
      </c>
      <c r="V339" s="111">
        <v>18889260</v>
      </c>
      <c r="W339" s="111">
        <v>9651430</v>
      </c>
      <c r="X339" s="111">
        <v>29549831</v>
      </c>
      <c r="Y339" s="111">
        <v>2944409</v>
      </c>
      <c r="Z339" s="112">
        <v>289722972</v>
      </c>
    </row>
    <row r="340" spans="2:28" ht="22.5">
      <c r="B340" s="248">
        <v>5833.868015</v>
      </c>
      <c r="N340" s="113"/>
      <c r="O340" s="114" t="s">
        <v>405</v>
      </c>
      <c r="P340" s="115" t="s">
        <v>404</v>
      </c>
      <c r="Q340" s="115" t="s">
        <v>404</v>
      </c>
      <c r="R340" s="115" t="s">
        <v>404</v>
      </c>
      <c r="S340" s="115" t="s">
        <v>404</v>
      </c>
      <c r="T340" s="115" t="s">
        <v>404</v>
      </c>
      <c r="U340" s="115" t="s">
        <v>404</v>
      </c>
      <c r="V340" s="115" t="s">
        <v>404</v>
      </c>
      <c r="W340" s="115" t="s">
        <v>404</v>
      </c>
      <c r="X340" s="115" t="s">
        <v>404</v>
      </c>
      <c r="Y340" s="115" t="s">
        <v>404</v>
      </c>
      <c r="Z340" s="116" t="s">
        <v>404</v>
      </c>
    </row>
    <row r="341" spans="2:28" ht="24">
      <c r="B341" s="248">
        <v>5766.189104</v>
      </c>
      <c r="N341" s="123">
        <v>19</v>
      </c>
      <c r="O341" s="114" t="s">
        <v>407</v>
      </c>
      <c r="P341" s="115">
        <v>32444990</v>
      </c>
      <c r="Q341" s="115">
        <v>84071709</v>
      </c>
      <c r="R341" s="115">
        <v>297396731</v>
      </c>
      <c r="S341" s="115">
        <v>137483691</v>
      </c>
      <c r="T341" s="115">
        <v>29304621</v>
      </c>
      <c r="U341" s="115">
        <v>150422404</v>
      </c>
      <c r="V341" s="115">
        <v>63578625</v>
      </c>
      <c r="W341" s="115">
        <v>29268787</v>
      </c>
      <c r="X341" s="115">
        <v>88081589</v>
      </c>
      <c r="Y341" s="115">
        <v>7490744</v>
      </c>
      <c r="Z341" s="116">
        <v>919543891</v>
      </c>
    </row>
    <row r="342" spans="2:28" ht="22.5">
      <c r="B342" s="248">
        <v>5699.2953639999996</v>
      </c>
      <c r="N342" s="118" t="s">
        <v>468</v>
      </c>
      <c r="O342" s="114" t="s">
        <v>409</v>
      </c>
      <c r="P342" s="115" t="s">
        <v>452</v>
      </c>
      <c r="Q342" s="115" t="s">
        <v>452</v>
      </c>
      <c r="R342" s="115" t="s">
        <v>452</v>
      </c>
      <c r="S342" s="115" t="s">
        <v>452</v>
      </c>
      <c r="T342" s="115" t="s">
        <v>452</v>
      </c>
      <c r="U342" s="115" t="s">
        <v>452</v>
      </c>
      <c r="V342" s="115" t="s">
        <v>452</v>
      </c>
      <c r="W342" s="115" t="s">
        <v>452</v>
      </c>
      <c r="X342" s="115" t="s">
        <v>452</v>
      </c>
      <c r="Y342" s="115" t="s">
        <v>452</v>
      </c>
      <c r="Z342" s="116">
        <v>40117125</v>
      </c>
    </row>
    <row r="343" spans="2:28">
      <c r="B343" s="248">
        <v>5633.177608</v>
      </c>
      <c r="N343" s="113"/>
      <c r="O343" s="114" t="s">
        <v>410</v>
      </c>
      <c r="P343" s="115">
        <v>5255232</v>
      </c>
      <c r="Q343" s="115">
        <v>10174298</v>
      </c>
      <c r="R343" s="115">
        <v>32273869</v>
      </c>
      <c r="S343" s="115">
        <v>17974245</v>
      </c>
      <c r="T343" s="115">
        <v>1602825</v>
      </c>
      <c r="U343" s="115">
        <v>14887022</v>
      </c>
      <c r="V343" s="115">
        <v>22205766</v>
      </c>
      <c r="W343" s="115">
        <v>4252016</v>
      </c>
      <c r="X343" s="115">
        <v>8997219</v>
      </c>
      <c r="Y343" s="115">
        <v>208683</v>
      </c>
      <c r="Z343" s="116">
        <v>117831175</v>
      </c>
    </row>
    <row r="344" spans="2:28">
      <c r="B344" s="248">
        <v>5567.8267660000001</v>
      </c>
      <c r="N344" s="119"/>
      <c r="O344" s="120" t="s">
        <v>292</v>
      </c>
      <c r="P344" s="115" t="s">
        <v>452</v>
      </c>
      <c r="Q344" s="115" t="s">
        <v>452</v>
      </c>
      <c r="R344" s="115" t="s">
        <v>452</v>
      </c>
      <c r="S344" s="115" t="s">
        <v>452</v>
      </c>
      <c r="T344" s="115" t="s">
        <v>452</v>
      </c>
      <c r="U344" s="115" t="s">
        <v>452</v>
      </c>
      <c r="V344" s="115" t="s">
        <v>452</v>
      </c>
      <c r="W344" s="115" t="s">
        <v>452</v>
      </c>
      <c r="X344" s="115" t="s">
        <v>452</v>
      </c>
      <c r="Y344" s="115" t="s">
        <v>452</v>
      </c>
      <c r="Z344" s="122">
        <v>1077492191</v>
      </c>
      <c r="AB344" s="248">
        <f>+Z344*1000*1000/365/24/1000/10000</f>
        <v>12300.139166666668</v>
      </c>
    </row>
    <row r="345" spans="2:28" ht="24">
      <c r="B345" s="248">
        <v>5503.2338840000002</v>
      </c>
      <c r="N345" s="109"/>
      <c r="O345" s="110" t="s">
        <v>403</v>
      </c>
      <c r="P345" s="111">
        <v>11638549</v>
      </c>
      <c r="Q345" s="111">
        <v>24678996</v>
      </c>
      <c r="R345" s="111">
        <v>96058614</v>
      </c>
      <c r="S345" s="111">
        <v>35335648</v>
      </c>
      <c r="T345" s="111">
        <v>7902300</v>
      </c>
      <c r="U345" s="111">
        <v>49226556</v>
      </c>
      <c r="V345" s="111">
        <v>18737411</v>
      </c>
      <c r="W345" s="111">
        <v>9564520</v>
      </c>
      <c r="X345" s="111">
        <v>29253915</v>
      </c>
      <c r="Y345" s="111">
        <v>2886893</v>
      </c>
      <c r="Z345" s="112">
        <v>285283402</v>
      </c>
    </row>
    <row r="346" spans="2:28" ht="22.5">
      <c r="B346" s="248">
        <v>5439.3901210000004</v>
      </c>
      <c r="N346" s="113"/>
      <c r="O346" s="114" t="s">
        <v>405</v>
      </c>
      <c r="P346" s="115" t="s">
        <v>404</v>
      </c>
      <c r="Q346" s="115" t="s">
        <v>404</v>
      </c>
      <c r="R346" s="115" t="s">
        <v>404</v>
      </c>
      <c r="S346" s="115" t="s">
        <v>404</v>
      </c>
      <c r="T346" s="115" t="s">
        <v>404</v>
      </c>
      <c r="U346" s="115" t="s">
        <v>404</v>
      </c>
      <c r="V346" s="115" t="s">
        <v>404</v>
      </c>
      <c r="W346" s="115" t="s">
        <v>404</v>
      </c>
      <c r="X346" s="115" t="s">
        <v>404</v>
      </c>
      <c r="Y346" s="115" t="s">
        <v>404</v>
      </c>
      <c r="Z346" s="116" t="s">
        <v>404</v>
      </c>
    </row>
    <row r="347" spans="2:28" ht="24">
      <c r="B347" s="248">
        <v>5376.2867500000002</v>
      </c>
      <c r="N347" s="123">
        <v>20</v>
      </c>
      <c r="O347" s="114" t="s">
        <v>407</v>
      </c>
      <c r="P347" s="115">
        <v>31838532</v>
      </c>
      <c r="Q347" s="115">
        <v>81101278</v>
      </c>
      <c r="R347" s="115">
        <v>288956373</v>
      </c>
      <c r="S347" s="115">
        <v>129734073</v>
      </c>
      <c r="T347" s="115">
        <v>28154209</v>
      </c>
      <c r="U347" s="115">
        <v>145867495</v>
      </c>
      <c r="V347" s="115">
        <v>61222218</v>
      </c>
      <c r="W347" s="115">
        <v>28701312</v>
      </c>
      <c r="X347" s="115">
        <v>85883036</v>
      </c>
      <c r="Y347" s="115">
        <v>7476118</v>
      </c>
      <c r="Z347" s="116">
        <v>888934644</v>
      </c>
    </row>
    <row r="348" spans="2:28" ht="22.5">
      <c r="B348" s="248">
        <v>5313.9151529999999</v>
      </c>
      <c r="N348" s="118" t="s">
        <v>469</v>
      </c>
      <c r="O348" s="114" t="s">
        <v>409</v>
      </c>
      <c r="P348" s="115" t="s">
        <v>452</v>
      </c>
      <c r="Q348" s="115" t="s">
        <v>452</v>
      </c>
      <c r="R348" s="115" t="s">
        <v>452</v>
      </c>
      <c r="S348" s="115" t="s">
        <v>452</v>
      </c>
      <c r="T348" s="115" t="s">
        <v>452</v>
      </c>
      <c r="U348" s="115" t="s">
        <v>452</v>
      </c>
      <c r="V348" s="115" t="s">
        <v>452</v>
      </c>
      <c r="W348" s="115" t="s">
        <v>452</v>
      </c>
      <c r="X348" s="115" t="s">
        <v>452</v>
      </c>
      <c r="Y348" s="115" t="s">
        <v>452</v>
      </c>
      <c r="Z348" s="116">
        <v>36568394</v>
      </c>
    </row>
    <row r="349" spans="2:28">
      <c r="B349" s="248">
        <v>5252.2668229999999</v>
      </c>
      <c r="N349" s="113"/>
      <c r="O349" s="114" t="s">
        <v>410</v>
      </c>
      <c r="P349" s="115">
        <v>4842297</v>
      </c>
      <c r="Q349" s="115">
        <v>9256356</v>
      </c>
      <c r="R349" s="115">
        <v>30534569</v>
      </c>
      <c r="S349" s="115">
        <v>16932510</v>
      </c>
      <c r="T349" s="115">
        <v>1323455</v>
      </c>
      <c r="U349" s="115">
        <v>13456040</v>
      </c>
      <c r="V349" s="115">
        <v>20682369</v>
      </c>
      <c r="W349" s="115">
        <v>4416688</v>
      </c>
      <c r="X349" s="115">
        <v>8412756</v>
      </c>
      <c r="Y349" s="115">
        <v>172323</v>
      </c>
      <c r="Z349" s="116">
        <v>110029363</v>
      </c>
    </row>
    <row r="350" spans="2:28">
      <c r="B350" s="248">
        <v>5191.3333570000004</v>
      </c>
      <c r="N350" s="119"/>
      <c r="O350" s="120" t="s">
        <v>292</v>
      </c>
      <c r="P350" s="115" t="s">
        <v>452</v>
      </c>
      <c r="Q350" s="115" t="s">
        <v>452</v>
      </c>
      <c r="R350" s="115" t="s">
        <v>452</v>
      </c>
      <c r="S350" s="115" t="s">
        <v>452</v>
      </c>
      <c r="T350" s="115" t="s">
        <v>452</v>
      </c>
      <c r="U350" s="115" t="s">
        <v>452</v>
      </c>
      <c r="V350" s="115" t="s">
        <v>452</v>
      </c>
      <c r="W350" s="115" t="s">
        <v>452</v>
      </c>
      <c r="X350" s="115" t="s">
        <v>452</v>
      </c>
      <c r="Y350" s="115" t="s">
        <v>452</v>
      </c>
      <c r="Z350" s="122">
        <v>1035532401</v>
      </c>
      <c r="AB350" s="248">
        <f>+Z350*1000*1000/365/24/1000/10000</f>
        <v>11821.146130136987</v>
      </c>
    </row>
    <row r="351" spans="2:28" ht="24">
      <c r="B351" s="248">
        <v>5131.1064589999996</v>
      </c>
      <c r="N351" s="109"/>
      <c r="O351" s="110" t="s">
        <v>403</v>
      </c>
      <c r="P351" s="111">
        <v>11875460</v>
      </c>
      <c r="Q351" s="111">
        <v>25036076</v>
      </c>
      <c r="R351" s="111">
        <v>96089156</v>
      </c>
      <c r="S351" s="111">
        <v>35029398</v>
      </c>
      <c r="T351" s="111">
        <v>7994834</v>
      </c>
      <c r="U351" s="111">
        <v>48841093</v>
      </c>
      <c r="V351" s="111">
        <v>18546761</v>
      </c>
      <c r="W351" s="111">
        <v>9464024</v>
      </c>
      <c r="X351" s="111">
        <v>29172062</v>
      </c>
      <c r="Y351" s="111">
        <v>2915554</v>
      </c>
      <c r="Z351" s="112">
        <v>284964418</v>
      </c>
    </row>
    <row r="352" spans="2:28" ht="22.5">
      <c r="B352" s="248">
        <v>5071.577937</v>
      </c>
      <c r="N352" s="113"/>
      <c r="O352" s="114" t="s">
        <v>405</v>
      </c>
      <c r="P352" s="115" t="s">
        <v>404</v>
      </c>
      <c r="Q352" s="115" t="s">
        <v>404</v>
      </c>
      <c r="R352" s="115" t="s">
        <v>404</v>
      </c>
      <c r="S352" s="115" t="s">
        <v>404</v>
      </c>
      <c r="T352" s="115" t="s">
        <v>404</v>
      </c>
      <c r="U352" s="115" t="s">
        <v>404</v>
      </c>
      <c r="V352" s="115" t="s">
        <v>404</v>
      </c>
      <c r="W352" s="115" t="s">
        <v>404</v>
      </c>
      <c r="X352" s="115" t="s">
        <v>404</v>
      </c>
      <c r="Y352" s="115" t="s">
        <v>404</v>
      </c>
      <c r="Z352" s="116" t="s">
        <v>404</v>
      </c>
    </row>
    <row r="353" spans="2:28" ht="24">
      <c r="B353" s="248">
        <v>5012.7396980000003</v>
      </c>
      <c r="N353" s="123">
        <v>21</v>
      </c>
      <c r="O353" s="114" t="s">
        <v>407</v>
      </c>
      <c r="P353" s="115">
        <v>31450859</v>
      </c>
      <c r="Q353" s="115">
        <v>78991684</v>
      </c>
      <c r="R353" s="115">
        <v>280167440</v>
      </c>
      <c r="S353" s="115">
        <v>122848991</v>
      </c>
      <c r="T353" s="115">
        <v>27175151</v>
      </c>
      <c r="U353" s="115">
        <v>141604527</v>
      </c>
      <c r="V353" s="115">
        <v>57911085</v>
      </c>
      <c r="W353" s="115">
        <v>27496151</v>
      </c>
      <c r="X353" s="115">
        <v>83391667</v>
      </c>
      <c r="Y353" s="115">
        <v>7478367</v>
      </c>
      <c r="Z353" s="116">
        <v>858515922</v>
      </c>
    </row>
    <row r="354" spans="2:28" ht="22.5">
      <c r="B354" s="248">
        <v>4954.5837510000001</v>
      </c>
      <c r="N354" s="118" t="s">
        <v>470</v>
      </c>
      <c r="O354" s="114" t="s">
        <v>409</v>
      </c>
      <c r="P354" s="115" t="s">
        <v>452</v>
      </c>
      <c r="Q354" s="115" t="s">
        <v>452</v>
      </c>
      <c r="R354" s="115" t="s">
        <v>452</v>
      </c>
      <c r="S354" s="115" t="s">
        <v>452</v>
      </c>
      <c r="T354" s="115" t="s">
        <v>452</v>
      </c>
      <c r="U354" s="115" t="s">
        <v>452</v>
      </c>
      <c r="V354" s="115" t="s">
        <v>452</v>
      </c>
      <c r="W354" s="115" t="s">
        <v>452</v>
      </c>
      <c r="X354" s="115" t="s">
        <v>452</v>
      </c>
      <c r="Y354" s="115" t="s">
        <v>452</v>
      </c>
      <c r="Z354" s="116">
        <v>38152289</v>
      </c>
    </row>
    <row r="355" spans="2:28">
      <c r="B355" s="248">
        <v>4897.1022030000004</v>
      </c>
      <c r="N355" s="113"/>
      <c r="O355" s="114" t="s">
        <v>410</v>
      </c>
      <c r="P355" s="115">
        <v>4567142</v>
      </c>
      <c r="Q355" s="115">
        <v>7872252</v>
      </c>
      <c r="R355" s="115">
        <v>30417368</v>
      </c>
      <c r="S355" s="115">
        <v>15641901</v>
      </c>
      <c r="T355" s="115">
        <v>1078623</v>
      </c>
      <c r="U355" s="115">
        <v>12846368</v>
      </c>
      <c r="V355" s="115">
        <v>21047500</v>
      </c>
      <c r="W355" s="115">
        <v>4339851</v>
      </c>
      <c r="X355" s="115">
        <v>8184703</v>
      </c>
      <c r="Y355" s="115">
        <v>158159</v>
      </c>
      <c r="Z355" s="116">
        <v>106153867</v>
      </c>
    </row>
    <row r="356" spans="2:28">
      <c r="B356" s="248">
        <v>4840.287257</v>
      </c>
      <c r="N356" s="119"/>
      <c r="O356" s="120" t="s">
        <v>292</v>
      </c>
      <c r="P356" s="115" t="s">
        <v>452</v>
      </c>
      <c r="Q356" s="115" t="s">
        <v>452</v>
      </c>
      <c r="R356" s="115" t="s">
        <v>452</v>
      </c>
      <c r="S356" s="115" t="s">
        <v>452</v>
      </c>
      <c r="T356" s="115" t="s">
        <v>452</v>
      </c>
      <c r="U356" s="115" t="s">
        <v>452</v>
      </c>
      <c r="V356" s="115" t="s">
        <v>452</v>
      </c>
      <c r="W356" s="115" t="s">
        <v>452</v>
      </c>
      <c r="X356" s="115" t="s">
        <v>452</v>
      </c>
      <c r="Y356" s="115" t="s">
        <v>452</v>
      </c>
      <c r="Z356" s="122">
        <v>1002822078</v>
      </c>
      <c r="AB356" s="248">
        <f>+Z356*1000*1000/365/24/1000/10000</f>
        <v>11447.740616438356</v>
      </c>
    </row>
    <row r="357" spans="2:28" ht="24">
      <c r="B357" s="248">
        <v>4784.1312099999996</v>
      </c>
      <c r="N357" s="109"/>
      <c r="O357" s="110" t="s">
        <v>403</v>
      </c>
      <c r="P357" s="125">
        <v>12124433</v>
      </c>
      <c r="Q357" s="111">
        <v>26323482</v>
      </c>
      <c r="R357" s="126">
        <v>103422108</v>
      </c>
      <c r="S357" s="111">
        <v>37256053</v>
      </c>
      <c r="T357" s="111">
        <v>8661921</v>
      </c>
      <c r="U357" s="111">
        <v>52315580</v>
      </c>
      <c r="V357" s="111">
        <v>19854689</v>
      </c>
      <c r="W357" s="111">
        <v>10130108</v>
      </c>
      <c r="X357" s="111">
        <v>31150452</v>
      </c>
      <c r="Y357" s="125">
        <v>2990871</v>
      </c>
      <c r="Z357" s="127">
        <v>304229697</v>
      </c>
    </row>
    <row r="358" spans="2:28" ht="22.5">
      <c r="B358" s="248">
        <v>4728.6264529999999</v>
      </c>
      <c r="N358" s="113"/>
      <c r="O358" s="114" t="s">
        <v>405</v>
      </c>
      <c r="P358" s="128" t="s">
        <v>404</v>
      </c>
      <c r="Q358" s="115" t="s">
        <v>404</v>
      </c>
      <c r="R358" s="129" t="s">
        <v>404</v>
      </c>
      <c r="S358" s="115" t="s">
        <v>404</v>
      </c>
      <c r="T358" s="115" t="s">
        <v>404</v>
      </c>
      <c r="U358" s="115" t="s">
        <v>404</v>
      </c>
      <c r="V358" s="115" t="s">
        <v>404</v>
      </c>
      <c r="W358" s="115" t="s">
        <v>404</v>
      </c>
      <c r="X358" s="115" t="s">
        <v>404</v>
      </c>
      <c r="Y358" s="128" t="s">
        <v>404</v>
      </c>
      <c r="Z358" s="116" t="s">
        <v>404</v>
      </c>
    </row>
    <row r="359" spans="2:28" ht="24">
      <c r="B359" s="248">
        <v>4673.7654689999999</v>
      </c>
      <c r="N359" s="123">
        <v>22</v>
      </c>
      <c r="O359" s="114" t="s">
        <v>407</v>
      </c>
      <c r="P359" s="128">
        <v>32302410</v>
      </c>
      <c r="Q359" s="115">
        <v>82705754</v>
      </c>
      <c r="R359" s="129">
        <v>293386665</v>
      </c>
      <c r="S359" s="115">
        <v>130911393</v>
      </c>
      <c r="T359" s="115">
        <v>29543304</v>
      </c>
      <c r="U359" s="115">
        <v>151077769</v>
      </c>
      <c r="V359" s="115">
        <v>62395141</v>
      </c>
      <c r="W359" s="115">
        <v>29100358</v>
      </c>
      <c r="X359" s="115">
        <v>87473783</v>
      </c>
      <c r="Y359" s="128">
        <v>7521235</v>
      </c>
      <c r="Z359" s="130">
        <v>906417245</v>
      </c>
    </row>
    <row r="360" spans="2:28" ht="22.5">
      <c r="B360" s="248">
        <v>4619.5408260000004</v>
      </c>
      <c r="N360" s="118" t="s">
        <v>471</v>
      </c>
      <c r="O360" s="114" t="s">
        <v>409</v>
      </c>
      <c r="P360" s="115" t="s">
        <v>452</v>
      </c>
      <c r="Q360" s="115" t="s">
        <v>452</v>
      </c>
      <c r="R360" s="115" t="s">
        <v>452</v>
      </c>
      <c r="S360" s="115" t="s">
        <v>452</v>
      </c>
      <c r="T360" s="115" t="s">
        <v>452</v>
      </c>
      <c r="U360" s="115" t="s">
        <v>452</v>
      </c>
      <c r="V360" s="115" t="s">
        <v>452</v>
      </c>
      <c r="W360" s="115" t="s">
        <v>452</v>
      </c>
      <c r="X360" s="115" t="s">
        <v>452</v>
      </c>
      <c r="Y360" s="115" t="s">
        <v>452</v>
      </c>
      <c r="Z360" s="116">
        <v>24641503</v>
      </c>
    </row>
    <row r="361" spans="2:28">
      <c r="B361" s="248">
        <v>4565.9451840000002</v>
      </c>
      <c r="N361" s="113"/>
      <c r="O361" s="114" t="s">
        <v>410</v>
      </c>
      <c r="P361" s="128">
        <v>4693986</v>
      </c>
      <c r="Q361" s="115">
        <v>11017387</v>
      </c>
      <c r="R361" s="129">
        <v>33720886</v>
      </c>
      <c r="S361" s="115">
        <v>16156384</v>
      </c>
      <c r="T361" s="115">
        <v>1002608</v>
      </c>
      <c r="U361" s="115">
        <v>14139895</v>
      </c>
      <c r="V361" s="115">
        <v>25090045</v>
      </c>
      <c r="W361" s="115">
        <v>5518487</v>
      </c>
      <c r="X361" s="115">
        <v>13886688</v>
      </c>
      <c r="Y361" s="115">
        <v>155538</v>
      </c>
      <c r="Z361" s="116">
        <v>125381904</v>
      </c>
    </row>
    <row r="362" spans="2:28" ht="14.25" thickBot="1">
      <c r="B362" s="248">
        <v>4512.971286</v>
      </c>
      <c r="N362" s="131"/>
      <c r="O362" s="132" t="s">
        <v>292</v>
      </c>
      <c r="P362" s="133" t="s">
        <v>452</v>
      </c>
      <c r="Q362" s="133" t="s">
        <v>452</v>
      </c>
      <c r="R362" s="133" t="s">
        <v>452</v>
      </c>
      <c r="S362" s="133" t="s">
        <v>452</v>
      </c>
      <c r="T362" s="133" t="s">
        <v>452</v>
      </c>
      <c r="U362" s="133" t="s">
        <v>452</v>
      </c>
      <c r="V362" s="133" t="s">
        <v>452</v>
      </c>
      <c r="W362" s="133" t="s">
        <v>452</v>
      </c>
      <c r="X362" s="133" t="s">
        <v>452</v>
      </c>
      <c r="Y362" s="133" t="s">
        <v>452</v>
      </c>
      <c r="Z362" s="134">
        <v>1056440652</v>
      </c>
      <c r="AA362" s="248" t="s">
        <v>472</v>
      </c>
      <c r="AB362" s="248">
        <f>+Z362*1000*1000/365/24/1000/10000</f>
        <v>12059.824794520549</v>
      </c>
    </row>
    <row r="363" spans="2:28">
      <c r="B363" s="248">
        <v>4460.6119570000001</v>
      </c>
    </row>
    <row r="364" spans="2:28">
      <c r="B364" s="248">
        <v>4408.8601060000001</v>
      </c>
      <c r="W364" s="248" t="s">
        <v>473</v>
      </c>
      <c r="X364" s="248" t="s">
        <v>474</v>
      </c>
    </row>
    <row r="365" spans="2:28">
      <c r="B365" s="248">
        <v>4357.7087199999996</v>
      </c>
      <c r="W365" s="251"/>
    </row>
    <row r="366" spans="2:28">
      <c r="B366" s="248">
        <v>4307.1508649999996</v>
      </c>
      <c r="W366" s="251"/>
    </row>
    <row r="367" spans="2:28">
      <c r="B367" s="248">
        <v>4257.1796800000002</v>
      </c>
    </row>
    <row r="368" spans="2:28">
      <c r="B368" s="248">
        <v>4207.7883830000001</v>
      </c>
    </row>
    <row r="369" spans="2:2" s="248" customFormat="1">
      <c r="B369" s="248">
        <v>4158.9702619999998</v>
      </c>
    </row>
    <row r="370" spans="2:2" s="248" customFormat="1">
      <c r="B370" s="248">
        <v>4110.7186780000002</v>
      </c>
    </row>
    <row r="371" spans="2:2" s="248" customFormat="1">
      <c r="B371" s="248">
        <v>4063.0270650000002</v>
      </c>
    </row>
    <row r="372" spans="2:2" s="248" customFormat="1">
      <c r="B372" s="248">
        <v>4015.8889260000001</v>
      </c>
    </row>
    <row r="373" spans="2:2" s="248" customFormat="1">
      <c r="B373" s="248">
        <v>3969.2978349999998</v>
      </c>
    </row>
    <row r="374" spans="2:2" s="248" customFormat="1">
      <c r="B374" s="248">
        <v>3923.247437</v>
      </c>
    </row>
    <row r="375" spans="2:2" s="248" customFormat="1">
      <c r="B375" s="248">
        <v>3877.731444</v>
      </c>
    </row>
    <row r="376" spans="2:2" s="248" customFormat="1">
      <c r="B376" s="248">
        <v>3832.7436429999998</v>
      </c>
    </row>
    <row r="377" spans="2:2" s="248" customFormat="1">
      <c r="B377" s="248">
        <v>3788.2778859999999</v>
      </c>
    </row>
    <row r="378" spans="2:2" s="248" customFormat="1">
      <c r="B378" s="248">
        <v>3744.3280970000001</v>
      </c>
    </row>
    <row r="379" spans="2:2" s="248" customFormat="1">
      <c r="B379" s="248">
        <v>3700.888269</v>
      </c>
    </row>
    <row r="380" spans="2:2" s="248" customFormat="1">
      <c r="B380" s="248">
        <v>3657.9524660000002</v>
      </c>
    </row>
    <row r="381" spans="2:2" s="248" customFormat="1">
      <c r="B381" s="248">
        <v>3615.5148199999999</v>
      </c>
    </row>
    <row r="382" spans="2:2" s="248" customFormat="1">
      <c r="B382" s="248">
        <v>3573.5695329999999</v>
      </c>
    </row>
    <row r="383" spans="2:2" s="248" customFormat="1">
      <c r="B383" s="248">
        <v>3532.1108760000002</v>
      </c>
    </row>
    <row r="384" spans="2:2" s="248" customFormat="1">
      <c r="B384" s="248">
        <v>3491.1331879999998</v>
      </c>
    </row>
    <row r="385" spans="2:2" s="248" customFormat="1">
      <c r="B385" s="248">
        <v>3450.6308749999998</v>
      </c>
    </row>
    <row r="386" spans="2:2" s="248" customFormat="1">
      <c r="B386" s="248">
        <v>3410.5984130000002</v>
      </c>
    </row>
    <row r="387" spans="2:2" s="248" customFormat="1">
      <c r="B387" s="248">
        <v>3371.0303410000001</v>
      </c>
    </row>
    <row r="388" spans="2:2" s="248" customFormat="1">
      <c r="B388" s="248">
        <v>3331.9212659999998</v>
      </c>
    </row>
    <row r="389" spans="2:2" s="248" customFormat="1">
      <c r="B389" s="248">
        <v>3293.2658580000002</v>
      </c>
    </row>
    <row r="390" spans="2:2" s="248" customFormat="1">
      <c r="B390" s="248">
        <v>3255.058853</v>
      </c>
    </row>
    <row r="391" spans="2:2" s="248" customFormat="1">
      <c r="B391" s="248">
        <v>3217.295048</v>
      </c>
    </row>
    <row r="392" spans="2:2" s="248" customFormat="1">
      <c r="B392" s="248">
        <v>3179.969302</v>
      </c>
    </row>
    <row r="393" spans="2:2" s="248" customFormat="1">
      <c r="B393" s="248">
        <v>3143.0765350000001</v>
      </c>
    </row>
    <row r="394" spans="2:2" s="248" customFormat="1">
      <c r="B394" s="248">
        <v>3106.6117279999999</v>
      </c>
    </row>
    <row r="395" spans="2:2" s="248" customFormat="1">
      <c r="B395" s="248">
        <v>3070.5699199999999</v>
      </c>
    </row>
    <row r="396" spans="2:2" s="248" customFormat="1">
      <c r="B396" s="248">
        <v>3034.9462090000002</v>
      </c>
    </row>
    <row r="397" spans="2:2" s="248" customFormat="1">
      <c r="B397" s="248">
        <v>2999.7357510000002</v>
      </c>
    </row>
    <row r="398" spans="2:2" s="248" customFormat="1">
      <c r="B398" s="248">
        <v>2964.9337559999999</v>
      </c>
    </row>
    <row r="399" spans="2:2" s="248" customFormat="1">
      <c r="B399" s="248">
        <v>2930.535492</v>
      </c>
    </row>
    <row r="400" spans="2:2" s="248" customFormat="1">
      <c r="B400" s="248">
        <v>2896.536282</v>
      </c>
    </row>
    <row r="401" spans="2:2" s="248" customFormat="1">
      <c r="B401" s="248">
        <v>2862.931501</v>
      </c>
    </row>
    <row r="402" spans="2:2" s="248" customFormat="1">
      <c r="B402" s="248">
        <v>2829.7165810000001</v>
      </c>
    </row>
    <row r="403" spans="2:2" s="248" customFormat="1">
      <c r="B403" s="248">
        <v>2796.8870029999998</v>
      </c>
    </row>
    <row r="404" spans="2:2" s="248" customFormat="1">
      <c r="B404" s="248">
        <v>2764.4383039999998</v>
      </c>
    </row>
    <row r="405" spans="2:2" s="248" customFormat="1">
      <c r="B405" s="248">
        <v>2732.3660679999998</v>
      </c>
    </row>
    <row r="406" spans="2:2" s="248" customFormat="1">
      <c r="B406" s="248">
        <v>2700.6659330000002</v>
      </c>
    </row>
    <row r="407" spans="2:2" s="248" customFormat="1">
      <c r="B407" s="248">
        <v>2669.3335870000001</v>
      </c>
    </row>
    <row r="408" spans="2:2" s="248" customFormat="1">
      <c r="B408" s="248">
        <v>2638.3647649999998</v>
      </c>
    </row>
    <row r="409" spans="2:2" s="248" customFormat="1">
      <c r="B409" s="248">
        <v>2607.7552529999998</v>
      </c>
    </row>
    <row r="410" spans="2:2" s="248" customFormat="1">
      <c r="B410" s="248">
        <v>2577.5008849999999</v>
      </c>
    </row>
    <row r="411" spans="2:2" s="248" customFormat="1">
      <c r="B411" s="248">
        <v>2547.5975410000001</v>
      </c>
    </row>
    <row r="412" spans="2:2" s="248" customFormat="1">
      <c r="B412" s="248">
        <v>2518.0411509999999</v>
      </c>
    </row>
    <row r="413" spans="2:2" s="248" customFormat="1">
      <c r="B413" s="248">
        <v>2488.8276900000001</v>
      </c>
    </row>
    <row r="414" spans="2:2" s="248" customFormat="1">
      <c r="B414" s="248">
        <v>2459.9531769999999</v>
      </c>
    </row>
    <row r="415" spans="2:2" s="248" customFormat="1">
      <c r="B415" s="248">
        <v>2431.413681</v>
      </c>
    </row>
    <row r="416" spans="2:2" s="248" customFormat="1">
      <c r="B416" s="248">
        <v>2403.205312</v>
      </c>
    </row>
    <row r="417" spans="2:2" s="248" customFormat="1">
      <c r="B417" s="248">
        <v>2375.3242270000001</v>
      </c>
    </row>
    <row r="418" spans="2:2" s="248" customFormat="1">
      <c r="B418" s="248">
        <v>2347.7666260000001</v>
      </c>
    </row>
    <row r="419" spans="2:2" s="248" customFormat="1">
      <c r="B419" s="248">
        <v>2320.5287549999998</v>
      </c>
    </row>
    <row r="420" spans="2:2" s="248" customFormat="1">
      <c r="B420" s="248">
        <v>2293.6068989999999</v>
      </c>
    </row>
    <row r="421" spans="2:2" s="248" customFormat="1">
      <c r="B421" s="248">
        <v>2266.99739</v>
      </c>
    </row>
    <row r="422" spans="2:2" s="248" customFormat="1">
      <c r="B422" s="248">
        <v>2240.696602</v>
      </c>
    </row>
    <row r="423" spans="2:2" s="248" customFormat="1">
      <c r="B423" s="248">
        <v>2214.700949</v>
      </c>
    </row>
    <row r="424" spans="2:2" s="248" customFormat="1">
      <c r="B424" s="248">
        <v>2189.0068879999999</v>
      </c>
    </row>
    <row r="425" spans="2:2" s="248" customFormat="1">
      <c r="B425" s="248">
        <v>2163.6109179999999</v>
      </c>
    </row>
    <row r="426" spans="2:2" s="248" customFormat="1">
      <c r="B426" s="248">
        <v>2138.5095780000001</v>
      </c>
    </row>
    <row r="427" spans="2:2" s="248" customFormat="1">
      <c r="B427" s="248">
        <v>2113.6994479999998</v>
      </c>
    </row>
    <row r="428" spans="2:2" s="248" customFormat="1">
      <c r="B428" s="248">
        <v>2089.1771480000002</v>
      </c>
    </row>
    <row r="429" spans="2:2" s="248" customFormat="1">
      <c r="B429" s="248">
        <v>2064.9393369999998</v>
      </c>
    </row>
    <row r="430" spans="2:2" s="248" customFormat="1">
      <c r="B430" s="248">
        <v>2040.9827130000001</v>
      </c>
    </row>
    <row r="431" spans="2:2" s="248" customFormat="1">
      <c r="B431" s="248">
        <v>2017.3040149999999</v>
      </c>
    </row>
    <row r="432" spans="2:2" s="248" customFormat="1">
      <c r="B432" s="248">
        <v>1993.900018</v>
      </c>
    </row>
    <row r="433" spans="2:2" s="248" customFormat="1">
      <c r="B433" s="248">
        <v>1970.7675340000001</v>
      </c>
    </row>
    <row r="434" spans="2:2" s="248" customFormat="1">
      <c r="B434" s="248">
        <v>1947.9034140000001</v>
      </c>
    </row>
    <row r="435" spans="2:2" s="248" customFormat="1">
      <c r="B435" s="248">
        <v>1925.304545</v>
      </c>
    </row>
    <row r="436" spans="2:2" s="248" customFormat="1">
      <c r="B436" s="248">
        <v>1902.967852</v>
      </c>
    </row>
    <row r="437" spans="2:2" s="248" customFormat="1">
      <c r="B437" s="248">
        <v>1880.890292</v>
      </c>
    </row>
    <row r="438" spans="2:2" s="248" customFormat="1">
      <c r="B438" s="248">
        <v>1859.0688620000001</v>
      </c>
    </row>
    <row r="439" spans="2:2" s="248" customFormat="1">
      <c r="B439" s="248">
        <v>1837.5005900000001</v>
      </c>
    </row>
    <row r="440" spans="2:2" s="248" customFormat="1">
      <c r="B440" s="248">
        <v>1816.1825409999999</v>
      </c>
    </row>
    <row r="441" spans="2:2" s="248" customFormat="1">
      <c r="B441" s="248">
        <v>1795.111813</v>
      </c>
    </row>
    <row r="442" spans="2:2" s="248" customFormat="1">
      <c r="B442" s="248">
        <v>1774.2855380000001</v>
      </c>
    </row>
    <row r="443" spans="2:2" s="248" customFormat="1">
      <c r="B443" s="248">
        <v>1753.7008800000001</v>
      </c>
    </row>
    <row r="444" spans="2:2" s="248" customFormat="1">
      <c r="B444" s="248">
        <v>1733.3550379999999</v>
      </c>
    </row>
    <row r="445" spans="2:2" s="248" customFormat="1">
      <c r="B445" s="248">
        <v>1713.245242</v>
      </c>
    </row>
    <row r="446" spans="2:2" s="248" customFormat="1">
      <c r="B446" s="248">
        <v>1693.3687540000001</v>
      </c>
    </row>
    <row r="447" spans="2:2" s="248" customFormat="1">
      <c r="B447" s="248">
        <v>1673.7228680000001</v>
      </c>
    </row>
    <row r="448" spans="2:2" s="248" customFormat="1">
      <c r="B448" s="248">
        <v>1654.3049100000001</v>
      </c>
    </row>
    <row r="449" spans="2:2" s="248" customFormat="1">
      <c r="B449" s="248">
        <v>1635.1122350000001</v>
      </c>
    </row>
    <row r="450" spans="2:2" s="248" customFormat="1">
      <c r="B450" s="248">
        <v>1616.142229</v>
      </c>
    </row>
    <row r="451" spans="2:2" s="248" customFormat="1">
      <c r="B451" s="248">
        <v>1597.3923110000001</v>
      </c>
    </row>
    <row r="452" spans="2:2" s="248" customFormat="1">
      <c r="B452" s="248">
        <v>1578.859927</v>
      </c>
    </row>
    <row r="453" spans="2:2" s="248" customFormat="1">
      <c r="B453" s="248">
        <v>1560.542553</v>
      </c>
    </row>
    <row r="454" spans="2:2" s="248" customFormat="1">
      <c r="B454" s="248">
        <v>1542.437694</v>
      </c>
    </row>
    <row r="455" spans="2:2" s="248" customFormat="1">
      <c r="B455" s="248">
        <v>1524.5428850000001</v>
      </c>
    </row>
    <row r="456" spans="2:2" s="248" customFormat="1">
      <c r="B456" s="248">
        <v>1506.855689</v>
      </c>
    </row>
    <row r="457" spans="2:2" s="248" customFormat="1">
      <c r="B457" s="248">
        <v>1489.3736960000001</v>
      </c>
    </row>
    <row r="458" spans="2:2" s="248" customFormat="1">
      <c r="B458" s="248">
        <v>1472.094527</v>
      </c>
    </row>
    <row r="459" spans="2:2" s="248" customFormat="1">
      <c r="B459" s="248">
        <v>1455.0158269999999</v>
      </c>
    </row>
    <row r="460" spans="2:2" s="248" customFormat="1">
      <c r="B460" s="248">
        <v>1438.13527</v>
      </c>
    </row>
    <row r="461" spans="2:2" s="248" customFormat="1">
      <c r="B461" s="248">
        <v>1421.450556</v>
      </c>
    </row>
    <row r="462" spans="2:2" s="248" customFormat="1">
      <c r="B462" s="248">
        <v>1404.959415</v>
      </c>
    </row>
    <row r="463" spans="2:2" s="248" customFormat="1">
      <c r="B463" s="248">
        <v>1388.659598</v>
      </c>
    </row>
  </sheetData>
  <phoneticPr fontId="4"/>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dimension ref="A1:S166"/>
  <sheetViews>
    <sheetView zoomScale="73" zoomScaleNormal="73" workbookViewId="0">
      <pane ySplit="1" topLeftCell="A23" activePane="bottomLeft" state="frozen"/>
      <selection pane="bottomLeft" activeCell="P1" sqref="P1"/>
    </sheetView>
  </sheetViews>
  <sheetFormatPr defaultRowHeight="13.5"/>
  <cols>
    <col min="14" max="15" width="12.25" style="175" customWidth="1"/>
    <col min="16" max="16" width="14.125" customWidth="1"/>
    <col min="17" max="17" width="14.125" style="179" customWidth="1"/>
    <col min="19" max="19" width="13.5" customWidth="1"/>
  </cols>
  <sheetData>
    <row r="1" spans="1:19" ht="121.5">
      <c r="L1" t="s">
        <v>506</v>
      </c>
      <c r="M1" t="s">
        <v>267</v>
      </c>
      <c r="N1" s="174" t="s">
        <v>512</v>
      </c>
      <c r="O1" s="5" t="s">
        <v>516</v>
      </c>
      <c r="P1" s="5" t="s">
        <v>514</v>
      </c>
      <c r="Q1" s="178" t="s">
        <v>515</v>
      </c>
      <c r="R1" s="5" t="s">
        <v>511</v>
      </c>
      <c r="S1" s="5" t="s">
        <v>510</v>
      </c>
    </row>
    <row r="2" spans="1:19" ht="14.25" thickBot="1">
      <c r="A2" s="171" t="s">
        <v>507</v>
      </c>
      <c r="L2">
        <v>1951</v>
      </c>
      <c r="M2" s="8">
        <v>84541</v>
      </c>
      <c r="O2"/>
    </row>
    <row r="3" spans="1:19">
      <c r="A3" s="27" t="s">
        <v>283</v>
      </c>
      <c r="B3" s="27"/>
      <c r="L3">
        <v>1952</v>
      </c>
      <c r="M3" s="8">
        <v>85808</v>
      </c>
      <c r="O3"/>
    </row>
    <row r="4" spans="1:19">
      <c r="A4" s="24" t="s">
        <v>284</v>
      </c>
      <c r="B4" s="24">
        <v>0.97121223449180716</v>
      </c>
      <c r="L4">
        <v>1953</v>
      </c>
      <c r="M4" s="8">
        <v>86981</v>
      </c>
      <c r="O4"/>
    </row>
    <row r="5" spans="1:19">
      <c r="A5" s="24" t="s">
        <v>285</v>
      </c>
      <c r="B5" s="24">
        <v>0.94325320442656901</v>
      </c>
      <c r="L5">
        <v>1954</v>
      </c>
      <c r="M5" s="8">
        <v>88239</v>
      </c>
      <c r="O5"/>
    </row>
    <row r="6" spans="1:19">
      <c r="A6" s="24" t="s">
        <v>286</v>
      </c>
      <c r="B6" s="24">
        <v>0.90991987109323569</v>
      </c>
      <c r="L6">
        <v>1955</v>
      </c>
      <c r="M6" s="8">
        <v>90077</v>
      </c>
      <c r="O6"/>
    </row>
    <row r="7" spans="1:19">
      <c r="A7" s="24" t="s">
        <v>287</v>
      </c>
      <c r="B7" s="24">
        <v>30266.09908683789</v>
      </c>
      <c r="L7">
        <v>1956</v>
      </c>
      <c r="M7" s="8">
        <v>90172</v>
      </c>
      <c r="O7"/>
    </row>
    <row r="8" spans="1:19" ht="14.25" thickBot="1">
      <c r="A8" s="25" t="s">
        <v>288</v>
      </c>
      <c r="B8" s="25">
        <v>31</v>
      </c>
      <c r="L8">
        <v>1957</v>
      </c>
      <c r="M8" s="8">
        <v>90928</v>
      </c>
      <c r="O8"/>
    </row>
    <row r="9" spans="1:19">
      <c r="L9">
        <v>1958</v>
      </c>
      <c r="M9" s="8">
        <v>91767</v>
      </c>
      <c r="O9"/>
    </row>
    <row r="10" spans="1:19" ht="14.25" thickBot="1">
      <c r="A10" t="s">
        <v>289</v>
      </c>
      <c r="L10">
        <v>1959</v>
      </c>
      <c r="M10" s="8">
        <v>92641</v>
      </c>
      <c r="O10"/>
    </row>
    <row r="11" spans="1:19">
      <c r="A11" s="26"/>
      <c r="B11" s="26" t="s">
        <v>294</v>
      </c>
      <c r="C11" s="26" t="s">
        <v>295</v>
      </c>
      <c r="D11" s="26" t="s">
        <v>296</v>
      </c>
      <c r="E11" s="26" t="s">
        <v>297</v>
      </c>
      <c r="F11" s="26" t="s">
        <v>298</v>
      </c>
      <c r="L11">
        <v>1960</v>
      </c>
      <c r="M11" s="8">
        <v>94302</v>
      </c>
      <c r="O11"/>
    </row>
    <row r="12" spans="1:19">
      <c r="A12" s="24" t="s">
        <v>290</v>
      </c>
      <c r="B12" s="24">
        <v>1</v>
      </c>
      <c r="C12" s="24">
        <v>456794746622.97131</v>
      </c>
      <c r="D12" s="24">
        <v>456794746622.97131</v>
      </c>
      <c r="E12" s="24">
        <v>498.66421261055524</v>
      </c>
      <c r="F12" s="24">
        <v>8.110480356859072E-20</v>
      </c>
      <c r="L12">
        <v>1961</v>
      </c>
      <c r="M12" s="8">
        <v>94287</v>
      </c>
      <c r="O12"/>
    </row>
    <row r="13" spans="1:19">
      <c r="A13" s="24" t="s">
        <v>291</v>
      </c>
      <c r="B13" s="24">
        <v>30</v>
      </c>
      <c r="C13" s="24">
        <v>27481102618.028679</v>
      </c>
      <c r="D13" s="24">
        <v>916036753.93428934</v>
      </c>
      <c r="E13" s="24"/>
      <c r="F13" s="24"/>
      <c r="L13">
        <v>1962</v>
      </c>
      <c r="M13" s="8">
        <v>95181</v>
      </c>
      <c r="O13"/>
    </row>
    <row r="14" spans="1:19" ht="14.25" thickBot="1">
      <c r="A14" s="25" t="s">
        <v>292</v>
      </c>
      <c r="B14" s="25">
        <v>31</v>
      </c>
      <c r="C14" s="25">
        <v>484275849241</v>
      </c>
      <c r="D14" s="25"/>
      <c r="E14" s="25"/>
      <c r="F14" s="25"/>
      <c r="L14">
        <v>1963</v>
      </c>
      <c r="M14" s="8">
        <v>96156</v>
      </c>
      <c r="O14"/>
    </row>
    <row r="15" spans="1:19" ht="14.25" thickBot="1">
      <c r="L15">
        <v>1964</v>
      </c>
      <c r="M15" s="8">
        <v>97182</v>
      </c>
      <c r="O15"/>
    </row>
    <row r="16" spans="1:19">
      <c r="A16" s="26"/>
      <c r="B16" s="26" t="s">
        <v>299</v>
      </c>
      <c r="C16" s="26" t="s">
        <v>287</v>
      </c>
      <c r="D16" s="26" t="s">
        <v>300</v>
      </c>
      <c r="E16" s="26" t="s">
        <v>301</v>
      </c>
      <c r="F16" s="26" t="s">
        <v>302</v>
      </c>
      <c r="G16" s="26" t="s">
        <v>303</v>
      </c>
      <c r="H16" s="26" t="s">
        <v>304</v>
      </c>
      <c r="I16" s="26" t="s">
        <v>305</v>
      </c>
      <c r="L16">
        <v>1965</v>
      </c>
      <c r="M16" s="8">
        <v>99209</v>
      </c>
      <c r="O16" s="181">
        <f t="shared" ref="O16:O40" si="0">+M16*$B$66+$B$65</f>
        <v>821.74174230705273</v>
      </c>
      <c r="P16" s="173">
        <f t="shared" ref="P16:P39" si="1">+R16*1/$B$41</f>
        <v>328.69303741638515</v>
      </c>
      <c r="Q16" s="180">
        <f t="shared" ref="Q16:Q79" si="2">+P16/$P$41</f>
        <v>0.28807452884871615</v>
      </c>
      <c r="R16" s="172">
        <v>5.3262</v>
      </c>
    </row>
    <row r="17" spans="1:18">
      <c r="A17" s="24" t="s">
        <v>293</v>
      </c>
      <c r="B17" s="24">
        <v>0</v>
      </c>
      <c r="C17" s="24" t="e">
        <v>#N/A</v>
      </c>
      <c r="D17" s="24" t="e">
        <v>#N/A</v>
      </c>
      <c r="E17" s="24" t="e">
        <v>#N/A</v>
      </c>
      <c r="F17" s="24" t="e">
        <v>#N/A</v>
      </c>
      <c r="G17" s="24" t="e">
        <v>#N/A</v>
      </c>
      <c r="H17" s="24" t="e">
        <v>#N/A</v>
      </c>
      <c r="I17" s="24" t="e">
        <v>#N/A</v>
      </c>
      <c r="L17">
        <v>1966</v>
      </c>
      <c r="M17" s="8">
        <v>99036</v>
      </c>
      <c r="N17" s="175">
        <v>84541</v>
      </c>
      <c r="O17" s="181">
        <f t="shared" si="0"/>
        <v>818.56123684689339</v>
      </c>
      <c r="P17" s="173">
        <f t="shared" si="1"/>
        <v>373.98568150616921</v>
      </c>
      <c r="Q17" s="180">
        <f t="shared" si="2"/>
        <v>0.32777009772670396</v>
      </c>
      <c r="R17" s="172">
        <v>6.0601300000000009</v>
      </c>
    </row>
    <row r="18" spans="1:18" ht="14.25" thickBot="1">
      <c r="A18" s="25" t="s">
        <v>306</v>
      </c>
      <c r="B18" s="25">
        <v>8783.6437473936294</v>
      </c>
      <c r="C18" s="25">
        <v>393.34226321654688</v>
      </c>
      <c r="D18" s="25">
        <v>22.330790684849358</v>
      </c>
      <c r="E18" s="25">
        <v>3.0251995650754022E-20</v>
      </c>
      <c r="F18" s="25">
        <v>7980.3316773272845</v>
      </c>
      <c r="G18" s="25">
        <v>9586.9558174599752</v>
      </c>
      <c r="H18" s="25">
        <v>7980.3316773272845</v>
      </c>
      <c r="I18" s="25">
        <v>9586.9558174599752</v>
      </c>
      <c r="L18">
        <v>1967</v>
      </c>
      <c r="M18" s="8">
        <v>100196</v>
      </c>
      <c r="N18" s="175">
        <v>85808</v>
      </c>
      <c r="O18" s="181">
        <f t="shared" si="0"/>
        <v>839.88716941212317</v>
      </c>
      <c r="P18" s="173">
        <f t="shared" si="1"/>
        <v>426.27590426604519</v>
      </c>
      <c r="Q18" s="180">
        <f t="shared" si="2"/>
        <v>0.37359851381774339</v>
      </c>
      <c r="R18" s="172">
        <v>6.9074500000000008</v>
      </c>
    </row>
    <row r="19" spans="1:18">
      <c r="L19">
        <v>1968</v>
      </c>
      <c r="M19" s="8">
        <v>101331</v>
      </c>
      <c r="N19" s="175">
        <v>86981</v>
      </c>
      <c r="O19" s="181">
        <f t="shared" si="0"/>
        <v>860.75349136172292</v>
      </c>
      <c r="P19" s="173">
        <f t="shared" si="1"/>
        <v>478.52601391069442</v>
      </c>
      <c r="Q19" s="180">
        <f t="shared" si="2"/>
        <v>0.4193917738042896</v>
      </c>
      <c r="R19" s="172">
        <v>7.7541200000000003</v>
      </c>
    </row>
    <row r="20" spans="1:18">
      <c r="L20">
        <v>1969</v>
      </c>
      <c r="M20" s="8">
        <v>102536</v>
      </c>
      <c r="N20" s="175">
        <v>88239</v>
      </c>
      <c r="O20" s="181">
        <f t="shared" si="0"/>
        <v>882.90672303508666</v>
      </c>
      <c r="P20" s="173">
        <f t="shared" si="1"/>
        <v>561.64594278414154</v>
      </c>
      <c r="Q20" s="180">
        <f t="shared" si="2"/>
        <v>0.49224009008250791</v>
      </c>
      <c r="R20" s="172">
        <v>9.1010099999999987</v>
      </c>
    </row>
    <row r="21" spans="1:18">
      <c r="L21">
        <v>1970</v>
      </c>
      <c r="M21" s="8">
        <v>104665</v>
      </c>
      <c r="N21" s="175">
        <v>90077</v>
      </c>
      <c r="O21" s="181">
        <f t="shared" si="0"/>
        <v>922.04716306213311</v>
      </c>
      <c r="P21" s="173">
        <f t="shared" si="1"/>
        <v>635.21031048573047</v>
      </c>
      <c r="Q21" s="180">
        <f t="shared" si="2"/>
        <v>0.55671368140730104</v>
      </c>
      <c r="R21" s="172">
        <v>10.293060000000001</v>
      </c>
    </row>
    <row r="22" spans="1:18">
      <c r="L22">
        <v>1971</v>
      </c>
      <c r="M22" s="8">
        <v>106100</v>
      </c>
      <c r="N22" s="175">
        <v>90172</v>
      </c>
      <c r="O22" s="181">
        <f t="shared" si="0"/>
        <v>948.42881239929227</v>
      </c>
      <c r="P22" s="173">
        <f t="shared" si="1"/>
        <v>677.40498783031103</v>
      </c>
      <c r="Q22" s="180">
        <f t="shared" si="2"/>
        <v>0.59369411729212185</v>
      </c>
      <c r="R22" s="172">
        <v>10.976790000000001</v>
      </c>
    </row>
    <row r="23" spans="1:18">
      <c r="L23">
        <v>1972</v>
      </c>
      <c r="M23" s="8">
        <v>107595</v>
      </c>
      <c r="N23" s="175">
        <v>90928</v>
      </c>
      <c r="O23" s="181">
        <f t="shared" si="0"/>
        <v>975.91352721396345</v>
      </c>
      <c r="P23" s="173">
        <f t="shared" si="1"/>
        <v>732.57903501256453</v>
      </c>
      <c r="Q23" s="180">
        <f t="shared" si="2"/>
        <v>0.64204998686464898</v>
      </c>
      <c r="R23" s="172">
        <v>11.870839999999999</v>
      </c>
    </row>
    <row r="24" spans="1:18">
      <c r="A24" s="171" t="s">
        <v>509</v>
      </c>
      <c r="L24">
        <v>1973</v>
      </c>
      <c r="M24" s="8">
        <v>109104</v>
      </c>
      <c r="N24" s="175">
        <v>91767</v>
      </c>
      <c r="O24" s="181">
        <f t="shared" si="0"/>
        <v>1003.6556239733872</v>
      </c>
      <c r="P24" s="173">
        <f t="shared" si="1"/>
        <v>809.25741470544733</v>
      </c>
      <c r="Q24" s="180">
        <f t="shared" si="2"/>
        <v>0.70925277362440609</v>
      </c>
      <c r="R24" s="172">
        <v>13.113349999999999</v>
      </c>
    </row>
    <row r="25" spans="1:18" ht="14.25" thickBot="1">
      <c r="L25">
        <v>1974</v>
      </c>
      <c r="M25" s="8">
        <v>110573</v>
      </c>
      <c r="N25" s="175">
        <v>92641</v>
      </c>
      <c r="O25" s="181">
        <f t="shared" si="0"/>
        <v>1030.6623437478029</v>
      </c>
      <c r="P25" s="173">
        <f t="shared" si="1"/>
        <v>790.50484189937231</v>
      </c>
      <c r="Q25" s="180">
        <f t="shared" si="2"/>
        <v>0.6928175652054096</v>
      </c>
      <c r="R25" s="172">
        <v>12.809479999999999</v>
      </c>
    </row>
    <row r="26" spans="1:18">
      <c r="A26" s="27" t="s">
        <v>283</v>
      </c>
      <c r="B26" s="27"/>
      <c r="L26">
        <v>1975</v>
      </c>
      <c r="M26" s="8">
        <v>111940</v>
      </c>
      <c r="N26" s="175">
        <v>94302</v>
      </c>
      <c r="O26" s="181">
        <f t="shared" si="0"/>
        <v>1055.7938522104491</v>
      </c>
      <c r="P26" s="173">
        <f t="shared" si="1"/>
        <v>776.66273152189967</v>
      </c>
      <c r="Q26" s="180">
        <f t="shared" si="2"/>
        <v>0.68068600483952646</v>
      </c>
      <c r="R26" s="172">
        <v>12.585179999999999</v>
      </c>
    </row>
    <row r="27" spans="1:18">
      <c r="A27" s="24" t="s">
        <v>284</v>
      </c>
      <c r="B27" s="176">
        <v>0.99953675615286341</v>
      </c>
      <c r="L27">
        <v>1976</v>
      </c>
      <c r="M27" s="8">
        <v>113094</v>
      </c>
      <c r="N27" s="175">
        <v>94287</v>
      </c>
      <c r="O27" s="181">
        <f t="shared" si="0"/>
        <v>1077.0094782279275</v>
      </c>
      <c r="P27" s="173">
        <f t="shared" si="1"/>
        <v>827.2965911853363</v>
      </c>
      <c r="Q27" s="180">
        <f t="shared" si="2"/>
        <v>0.72506274424656991</v>
      </c>
      <c r="R27" s="172">
        <v>13.405660000000001</v>
      </c>
    </row>
    <row r="28" spans="1:18">
      <c r="A28" s="24" t="s">
        <v>285</v>
      </c>
      <c r="B28" s="24">
        <v>0.99907372690058871</v>
      </c>
      <c r="L28">
        <v>1977</v>
      </c>
      <c r="M28" s="8">
        <v>114165</v>
      </c>
      <c r="N28" s="175">
        <v>95181</v>
      </c>
      <c r="O28" s="181">
        <f t="shared" si="0"/>
        <v>1096.6991970015147</v>
      </c>
      <c r="P28" s="173">
        <f t="shared" si="1"/>
        <v>825.8451135389779</v>
      </c>
      <c r="Q28" s="180">
        <f t="shared" si="2"/>
        <v>0.72379063412706213</v>
      </c>
      <c r="R28" s="172">
        <v>13.38214</v>
      </c>
    </row>
    <row r="29" spans="1:18">
      <c r="A29" s="24" t="s">
        <v>286</v>
      </c>
      <c r="B29" s="24">
        <v>0.9536191814460433</v>
      </c>
      <c r="L29">
        <v>1978</v>
      </c>
      <c r="M29" s="8">
        <v>115190</v>
      </c>
      <c r="N29" s="175">
        <v>96156</v>
      </c>
      <c r="O29" s="181">
        <f t="shared" si="0"/>
        <v>1115.5432322423426</v>
      </c>
      <c r="P29" s="173">
        <f t="shared" si="1"/>
        <v>853.72928274520746</v>
      </c>
      <c r="Q29" s="180">
        <f t="shared" si="2"/>
        <v>0.7482289945181485</v>
      </c>
      <c r="R29" s="172">
        <v>13.83398</v>
      </c>
    </row>
    <row r="30" spans="1:18">
      <c r="A30" s="24" t="s">
        <v>287</v>
      </c>
      <c r="B30" s="24">
        <v>0.6179716671752169</v>
      </c>
      <c r="L30">
        <v>1979</v>
      </c>
      <c r="M30" s="8">
        <v>116155</v>
      </c>
      <c r="N30" s="175">
        <v>97182</v>
      </c>
      <c r="O30" s="181">
        <f t="shared" si="0"/>
        <v>1133.2842020056587</v>
      </c>
      <c r="P30" s="173">
        <f t="shared" si="1"/>
        <v>873.33410496863837</v>
      </c>
      <c r="Q30" s="180">
        <f t="shared" si="2"/>
        <v>0.7654111349418391</v>
      </c>
      <c r="R30" s="172">
        <v>14.151660000000001</v>
      </c>
    </row>
    <row r="31" spans="1:18" ht="14.25" thickBot="1">
      <c r="A31" s="25" t="s">
        <v>288</v>
      </c>
      <c r="B31" s="25">
        <v>23</v>
      </c>
      <c r="L31">
        <v>1980</v>
      </c>
      <c r="M31" s="8">
        <v>117060</v>
      </c>
      <c r="N31" s="175">
        <v>99209</v>
      </c>
      <c r="O31" s="181">
        <f t="shared" si="0"/>
        <v>1149.9221062914626</v>
      </c>
      <c r="P31" s="173">
        <f t="shared" si="1"/>
        <v>829.40160404746553</v>
      </c>
      <c r="Q31" s="180">
        <f t="shared" si="2"/>
        <v>0.7269076284377437</v>
      </c>
      <c r="R31" s="172">
        <v>13.439770000000001</v>
      </c>
    </row>
    <row r="32" spans="1:18">
      <c r="L32">
        <v>1981</v>
      </c>
      <c r="M32" s="8">
        <v>117902</v>
      </c>
      <c r="N32" s="175">
        <v>99036</v>
      </c>
      <c r="O32" s="181">
        <f t="shared" si="0"/>
        <v>1165.4017918258796</v>
      </c>
      <c r="P32" s="173">
        <f t="shared" si="1"/>
        <v>811.79132933807807</v>
      </c>
      <c r="Q32" s="180">
        <f t="shared" si="2"/>
        <v>0.7114735577020842</v>
      </c>
      <c r="R32" s="172">
        <v>13.154410000000002</v>
      </c>
    </row>
    <row r="33" spans="1:19" ht="14.25" thickBot="1">
      <c r="A33" t="s">
        <v>289</v>
      </c>
      <c r="L33">
        <v>1982</v>
      </c>
      <c r="M33" s="8">
        <v>118728</v>
      </c>
      <c r="N33" s="175">
        <v>100196</v>
      </c>
      <c r="O33" s="181">
        <f t="shared" si="0"/>
        <v>1180.5873265662931</v>
      </c>
      <c r="P33" s="173">
        <f t="shared" si="1"/>
        <v>791.30340145480932</v>
      </c>
      <c r="Q33" s="180">
        <f t="shared" si="2"/>
        <v>0.69351744211639732</v>
      </c>
      <c r="R33" s="172">
        <v>12.822420000000001</v>
      </c>
    </row>
    <row r="34" spans="1:19">
      <c r="A34" s="26"/>
      <c r="B34" s="26" t="s">
        <v>294</v>
      </c>
      <c r="C34" s="26" t="s">
        <v>295</v>
      </c>
      <c r="D34" s="26" t="s">
        <v>296</v>
      </c>
      <c r="E34" s="26" t="s">
        <v>297</v>
      </c>
      <c r="F34" s="26" t="s">
        <v>298</v>
      </c>
      <c r="L34">
        <v>1983</v>
      </c>
      <c r="M34" s="8">
        <v>119536</v>
      </c>
      <c r="N34" s="175">
        <v>101331</v>
      </c>
      <c r="O34" s="181">
        <f t="shared" si="0"/>
        <v>1195.4419416634532</v>
      </c>
      <c r="P34" s="173">
        <f t="shared" si="1"/>
        <v>837.00149657080806</v>
      </c>
      <c r="Q34" s="180">
        <f t="shared" si="2"/>
        <v>0.73356835808133924</v>
      </c>
      <c r="R34" s="172">
        <v>13.562919999999998</v>
      </c>
    </row>
    <row r="35" spans="1:19">
      <c r="A35" s="24" t="s">
        <v>290</v>
      </c>
      <c r="B35" s="24">
        <v>1</v>
      </c>
      <c r="C35" s="24">
        <v>9061.8797631426041</v>
      </c>
      <c r="D35" s="24">
        <v>9061.8797631426041</v>
      </c>
      <c r="E35" s="24">
        <v>23729.094589686112</v>
      </c>
      <c r="F35" s="24">
        <v>1.495044280133574E-33</v>
      </c>
      <c r="L35">
        <v>1984</v>
      </c>
      <c r="M35" s="8">
        <v>120305</v>
      </c>
      <c r="N35" s="175">
        <v>102536</v>
      </c>
      <c r="O35" s="181">
        <f t="shared" si="0"/>
        <v>1209.5795642002304</v>
      </c>
      <c r="P35" s="173">
        <f t="shared" si="1"/>
        <v>854.75494424531257</v>
      </c>
      <c r="Q35" s="180">
        <f t="shared" si="2"/>
        <v>0.7491279090668822</v>
      </c>
      <c r="R35" s="172">
        <v>13.8506</v>
      </c>
    </row>
    <row r="36" spans="1:19">
      <c r="A36" s="24" t="s">
        <v>291</v>
      </c>
      <c r="B36" s="24">
        <v>22</v>
      </c>
      <c r="C36" s="24">
        <v>8.4015575914889737</v>
      </c>
      <c r="D36" s="24">
        <v>0.381888981431317</v>
      </c>
      <c r="E36" s="24"/>
      <c r="F36" s="24"/>
      <c r="L36">
        <v>1985</v>
      </c>
      <c r="M36" s="8">
        <v>121049</v>
      </c>
      <c r="N36" s="175">
        <v>104665</v>
      </c>
      <c r="O36" s="181">
        <f t="shared" si="0"/>
        <v>1223.2575761213775</v>
      </c>
      <c r="P36" s="173">
        <f t="shared" si="1"/>
        <v>868.98090627926274</v>
      </c>
      <c r="Q36" s="180">
        <f t="shared" si="2"/>
        <v>0.76159588630960806</v>
      </c>
      <c r="R36" s="172">
        <v>14.08112</v>
      </c>
    </row>
    <row r="37" spans="1:19" ht="14.25" thickBot="1">
      <c r="A37" s="25" t="s">
        <v>292</v>
      </c>
      <c r="B37" s="25">
        <v>23</v>
      </c>
      <c r="C37" s="25">
        <v>9070.2813207340932</v>
      </c>
      <c r="D37" s="25"/>
      <c r="E37" s="25"/>
      <c r="F37" s="25"/>
      <c r="L37">
        <v>1986</v>
      </c>
      <c r="M37" s="8">
        <v>121660</v>
      </c>
      <c r="N37" s="175">
        <v>106100</v>
      </c>
      <c r="O37" s="181">
        <f t="shared" si="0"/>
        <v>1234.4904595673738</v>
      </c>
      <c r="P37" s="173">
        <f t="shared" si="1"/>
        <v>873.40507432634706</v>
      </c>
      <c r="Q37" s="180">
        <f t="shared" si="2"/>
        <v>0.76547333420363461</v>
      </c>
      <c r="R37" s="172">
        <v>14.152809999999999</v>
      </c>
    </row>
    <row r="38" spans="1:19" ht="14.25" thickBot="1">
      <c r="L38">
        <v>1987</v>
      </c>
      <c r="M38" s="8">
        <v>122239</v>
      </c>
      <c r="N38" s="175">
        <v>107595</v>
      </c>
      <c r="O38" s="181">
        <f t="shared" si="0"/>
        <v>1245.1350414253634</v>
      </c>
      <c r="P38" s="173">
        <f t="shared" si="1"/>
        <v>915.89103459995863</v>
      </c>
      <c r="Q38" s="180">
        <f t="shared" si="2"/>
        <v>0.80270905749339061</v>
      </c>
      <c r="R38" s="172">
        <v>14.841259999999998</v>
      </c>
    </row>
    <row r="39" spans="1:19">
      <c r="A39" s="26"/>
      <c r="B39" s="26" t="s">
        <v>299</v>
      </c>
      <c r="C39" s="26" t="s">
        <v>287</v>
      </c>
      <c r="D39" s="26" t="s">
        <v>300</v>
      </c>
      <c r="E39" s="26" t="s">
        <v>301</v>
      </c>
      <c r="F39" s="26" t="s">
        <v>302</v>
      </c>
      <c r="G39" s="26" t="s">
        <v>303</v>
      </c>
      <c r="H39" s="26" t="s">
        <v>304</v>
      </c>
      <c r="I39" s="26" t="s">
        <v>305</v>
      </c>
      <c r="L39">
        <v>1988</v>
      </c>
      <c r="M39" s="8">
        <v>122745</v>
      </c>
      <c r="N39" s="175">
        <v>109104</v>
      </c>
      <c r="O39" s="181">
        <f t="shared" si="0"/>
        <v>1254.4375602857135</v>
      </c>
      <c r="P39" s="173">
        <f t="shared" si="1"/>
        <v>967.02044551765789</v>
      </c>
      <c r="Q39" s="180">
        <f t="shared" si="2"/>
        <v>0.84752011000671157</v>
      </c>
      <c r="R39" s="172">
        <v>15.66977</v>
      </c>
    </row>
    <row r="40" spans="1:19">
      <c r="A40" s="24" t="s">
        <v>293</v>
      </c>
      <c r="B40" s="24">
        <v>0</v>
      </c>
      <c r="C40" s="24" t="e">
        <v>#N/A</v>
      </c>
      <c r="D40" s="24" t="e">
        <v>#N/A</v>
      </c>
      <c r="E40" s="24" t="e">
        <v>#N/A</v>
      </c>
      <c r="F40" s="24" t="e">
        <v>#N/A</v>
      </c>
      <c r="G40" s="24" t="e">
        <v>#N/A</v>
      </c>
      <c r="H40" s="24" t="e">
        <v>#N/A</v>
      </c>
      <c r="I40" s="24" t="e">
        <v>#N/A</v>
      </c>
      <c r="L40">
        <v>1989</v>
      </c>
      <c r="M40" s="8">
        <v>123205</v>
      </c>
      <c r="N40" s="175">
        <v>110573</v>
      </c>
      <c r="O40" s="181">
        <f t="shared" si="0"/>
        <v>1262.8943956133048</v>
      </c>
      <c r="P40" s="173">
        <f>+R40*1/$B$41</f>
        <v>998.52343484218886</v>
      </c>
      <c r="Q40" s="180">
        <f t="shared" si="2"/>
        <v>0.87513009188623037</v>
      </c>
      <c r="R40" s="172">
        <v>16.180250000000001</v>
      </c>
    </row>
    <row r="41" spans="1:19" ht="14.25" thickBot="1">
      <c r="A41" s="25" t="s">
        <v>306</v>
      </c>
      <c r="B41" s="177">
        <v>1.6204176522464094E-2</v>
      </c>
      <c r="C41" s="25">
        <v>1.0519288879422606E-4</v>
      </c>
      <c r="D41" s="25">
        <v>154.04250903463662</v>
      </c>
      <c r="E41" s="25">
        <v>7.2461826075476508E-35</v>
      </c>
      <c r="F41" s="25">
        <v>1.5986019823458725E-2</v>
      </c>
      <c r="G41" s="25">
        <v>1.6422333221469462E-2</v>
      </c>
      <c r="H41" s="25">
        <v>1.5986019823458725E-2</v>
      </c>
      <c r="I41" s="25">
        <v>1.6422333221469462E-2</v>
      </c>
      <c r="L41">
        <v>1990</v>
      </c>
      <c r="M41" s="8">
        <v>123611</v>
      </c>
      <c r="N41" s="175">
        <v>111940</v>
      </c>
      <c r="O41" s="170">
        <v>1141</v>
      </c>
      <c r="P41" s="170">
        <v>1141</v>
      </c>
      <c r="Q41" s="180">
        <f t="shared" si="2"/>
        <v>1</v>
      </c>
      <c r="R41" s="171">
        <v>17.57</v>
      </c>
      <c r="S41" s="173">
        <f>+P41*$B$41</f>
        <v>18.488965412131531</v>
      </c>
    </row>
    <row r="42" spans="1:19">
      <c r="L42">
        <v>1991</v>
      </c>
      <c r="M42" s="8">
        <v>124101</v>
      </c>
      <c r="N42" s="175">
        <v>113094</v>
      </c>
      <c r="O42" s="170">
        <v>1150</v>
      </c>
      <c r="P42" s="170">
        <v>1150</v>
      </c>
      <c r="Q42" s="180">
        <f t="shared" si="2"/>
        <v>1.0078878177037687</v>
      </c>
      <c r="R42" s="171">
        <v>17.809999999999999</v>
      </c>
      <c r="S42" s="173">
        <f t="shared" ref="S42:S63" si="3">+P42*$B$41</f>
        <v>18.634803000833706</v>
      </c>
    </row>
    <row r="43" spans="1:19">
      <c r="L43">
        <v>1992</v>
      </c>
      <c r="M43" s="8">
        <v>124567</v>
      </c>
      <c r="N43" s="175">
        <v>114165</v>
      </c>
      <c r="O43" s="170">
        <v>1159</v>
      </c>
      <c r="P43" s="170">
        <v>1159</v>
      </c>
      <c r="Q43" s="180">
        <f t="shared" si="2"/>
        <v>1.0157756354075373</v>
      </c>
      <c r="R43" s="171">
        <v>18.04</v>
      </c>
      <c r="S43" s="173">
        <f t="shared" si="3"/>
        <v>18.780640589535885</v>
      </c>
    </row>
    <row r="44" spans="1:19">
      <c r="L44">
        <v>1993</v>
      </c>
      <c r="M44" s="8">
        <v>124938</v>
      </c>
      <c r="N44" s="175">
        <v>115190</v>
      </c>
      <c r="O44" s="170">
        <v>1151</v>
      </c>
      <c r="P44" s="170">
        <v>1151</v>
      </c>
      <c r="Q44" s="180">
        <f t="shared" si="2"/>
        <v>1.0087642418930762</v>
      </c>
      <c r="R44" s="171">
        <v>18.36</v>
      </c>
      <c r="S44" s="173">
        <f t="shared" si="3"/>
        <v>18.651007177356171</v>
      </c>
    </row>
    <row r="45" spans="1:19">
      <c r="L45">
        <v>1994</v>
      </c>
      <c r="M45" s="8">
        <v>125265</v>
      </c>
      <c r="N45" s="175">
        <v>116155</v>
      </c>
      <c r="O45" s="170">
        <v>1211</v>
      </c>
      <c r="P45" s="170">
        <v>1211</v>
      </c>
      <c r="Q45" s="180">
        <f t="shared" si="2"/>
        <v>1.0613496932515338</v>
      </c>
      <c r="R45" s="171">
        <v>18.920000000000002</v>
      </c>
      <c r="S45" s="173">
        <f t="shared" si="3"/>
        <v>19.623257768704018</v>
      </c>
    </row>
    <row r="46" spans="1:19">
      <c r="L46">
        <v>1995</v>
      </c>
      <c r="M46" s="8">
        <v>125570</v>
      </c>
      <c r="N46" s="175">
        <v>117060</v>
      </c>
      <c r="O46" s="170">
        <v>1224</v>
      </c>
      <c r="P46" s="170">
        <v>1224</v>
      </c>
      <c r="Q46" s="180">
        <f t="shared" si="2"/>
        <v>1.072743207712533</v>
      </c>
      <c r="R46" s="171">
        <v>19.670000000000002</v>
      </c>
      <c r="S46" s="173">
        <f t="shared" si="3"/>
        <v>19.833912063496051</v>
      </c>
    </row>
    <row r="47" spans="1:19">
      <c r="L47">
        <v>1996</v>
      </c>
      <c r="M47" s="8">
        <v>125859</v>
      </c>
      <c r="N47" s="175">
        <v>117902</v>
      </c>
      <c r="O47" s="170">
        <v>1237</v>
      </c>
      <c r="P47" s="170">
        <v>1237</v>
      </c>
      <c r="Q47" s="180">
        <f t="shared" si="2"/>
        <v>1.0841367221735321</v>
      </c>
      <c r="R47" s="171">
        <v>19.920000000000002</v>
      </c>
      <c r="S47" s="173">
        <f t="shared" si="3"/>
        <v>20.044566358288083</v>
      </c>
    </row>
    <row r="48" spans="1:19">
      <c r="L48">
        <v>1997</v>
      </c>
      <c r="M48" s="8">
        <v>126157</v>
      </c>
      <c r="N48" s="175">
        <v>118728</v>
      </c>
      <c r="O48" s="170">
        <v>1231</v>
      </c>
      <c r="P48" s="170">
        <v>1231</v>
      </c>
      <c r="Q48" s="180">
        <f t="shared" si="2"/>
        <v>1.0788781770376863</v>
      </c>
      <c r="R48" s="171">
        <v>20.07</v>
      </c>
      <c r="S48" s="173">
        <f t="shared" si="3"/>
        <v>19.947341299153297</v>
      </c>
    </row>
    <row r="49" spans="1:19">
      <c r="A49" s="171" t="s">
        <v>513</v>
      </c>
      <c r="L49">
        <v>1998</v>
      </c>
      <c r="M49" s="8">
        <v>126472</v>
      </c>
      <c r="N49" s="175">
        <v>119536</v>
      </c>
      <c r="O49" s="170">
        <v>1196</v>
      </c>
      <c r="P49" s="170">
        <v>1196</v>
      </c>
      <c r="Q49" s="180">
        <f t="shared" si="2"/>
        <v>1.0482033304119194</v>
      </c>
      <c r="R49" s="171">
        <v>19.95</v>
      </c>
      <c r="S49" s="173">
        <f t="shared" si="3"/>
        <v>19.380195120867057</v>
      </c>
    </row>
    <row r="50" spans="1:19" ht="14.25" thickBot="1">
      <c r="L50">
        <v>1999</v>
      </c>
      <c r="M50" s="8">
        <v>126667</v>
      </c>
      <c r="N50" s="175">
        <v>120305</v>
      </c>
      <c r="O50" s="170">
        <v>1231</v>
      </c>
      <c r="P50" s="170">
        <v>1231</v>
      </c>
      <c r="Q50" s="180">
        <f t="shared" si="2"/>
        <v>1.0788781770376863</v>
      </c>
      <c r="R50" s="171">
        <v>20.53</v>
      </c>
      <c r="S50" s="173">
        <f t="shared" si="3"/>
        <v>19.947341299153297</v>
      </c>
    </row>
    <row r="51" spans="1:19">
      <c r="A51" s="27" t="s">
        <v>283</v>
      </c>
      <c r="B51" s="27"/>
      <c r="L51">
        <v>2000</v>
      </c>
      <c r="M51" s="8">
        <v>126926</v>
      </c>
      <c r="N51" s="175">
        <v>121049</v>
      </c>
      <c r="O51" s="170">
        <v>1251</v>
      </c>
      <c r="P51" s="170">
        <v>1251</v>
      </c>
      <c r="Q51" s="180">
        <f t="shared" si="2"/>
        <v>1.0964066608238388</v>
      </c>
      <c r="R51" s="171">
        <v>20.8</v>
      </c>
      <c r="S51" s="173">
        <f t="shared" si="3"/>
        <v>20.27142482960258</v>
      </c>
    </row>
    <row r="52" spans="1:19">
      <c r="A52" s="24" t="s">
        <v>284</v>
      </c>
      <c r="B52" s="24">
        <v>0.96025669676574521</v>
      </c>
      <c r="L52">
        <v>2001</v>
      </c>
      <c r="M52" s="8">
        <v>127316</v>
      </c>
      <c r="N52" s="175">
        <v>121660</v>
      </c>
      <c r="O52" s="170">
        <v>1236</v>
      </c>
      <c r="P52" s="170">
        <v>1236</v>
      </c>
      <c r="Q52" s="180">
        <f t="shared" si="2"/>
        <v>1.0832602979842243</v>
      </c>
      <c r="R52" s="171">
        <v>20.67</v>
      </c>
      <c r="S52" s="173">
        <f t="shared" si="3"/>
        <v>20.028362181765619</v>
      </c>
    </row>
    <row r="53" spans="1:19">
      <c r="A53" s="24" t="s">
        <v>285</v>
      </c>
      <c r="B53" s="24">
        <v>0.92209292368346041</v>
      </c>
      <c r="L53">
        <v>2002</v>
      </c>
      <c r="M53" s="8">
        <v>127486</v>
      </c>
      <c r="N53" s="175">
        <v>122239</v>
      </c>
      <c r="O53" s="170">
        <v>1273</v>
      </c>
      <c r="P53" s="170">
        <v>1273</v>
      </c>
      <c r="Q53" s="180">
        <f t="shared" si="2"/>
        <v>1.1156879929886065</v>
      </c>
      <c r="R53" s="171">
        <v>21.07</v>
      </c>
      <c r="S53" s="173">
        <f t="shared" si="3"/>
        <v>20.627916713096791</v>
      </c>
    </row>
    <row r="54" spans="1:19">
      <c r="A54" s="24" t="s">
        <v>286</v>
      </c>
      <c r="B54" s="24">
        <v>0.92036165532087066</v>
      </c>
      <c r="L54">
        <v>2003</v>
      </c>
      <c r="M54" s="8">
        <v>127694</v>
      </c>
      <c r="N54" s="175">
        <v>122745</v>
      </c>
      <c r="O54" s="170">
        <v>1279</v>
      </c>
      <c r="P54" s="170">
        <v>1279</v>
      </c>
      <c r="Q54" s="180">
        <f t="shared" si="2"/>
        <v>1.1209465381244523</v>
      </c>
      <c r="R54" s="171">
        <v>20.83</v>
      </c>
      <c r="S54" s="173">
        <f t="shared" si="3"/>
        <v>20.725141772231577</v>
      </c>
    </row>
    <row r="55" spans="1:19">
      <c r="A55" s="24" t="s">
        <v>287</v>
      </c>
      <c r="B55" s="24">
        <v>73.5156490230884</v>
      </c>
      <c r="L55">
        <v>2004</v>
      </c>
      <c r="M55" s="8">
        <v>127787</v>
      </c>
      <c r="N55" s="175">
        <v>123205</v>
      </c>
      <c r="O55" s="170">
        <v>1278</v>
      </c>
      <c r="P55" s="170">
        <v>1278</v>
      </c>
      <c r="Q55" s="180">
        <f t="shared" si="2"/>
        <v>1.1200701139351446</v>
      </c>
      <c r="R55" s="171">
        <v>21.09</v>
      </c>
      <c r="S55" s="173">
        <f t="shared" si="3"/>
        <v>20.708937595709113</v>
      </c>
    </row>
    <row r="56" spans="1:19" ht="14.25" thickBot="1">
      <c r="A56" s="25" t="s">
        <v>288</v>
      </c>
      <c r="B56" s="25">
        <v>47</v>
      </c>
      <c r="L56">
        <v>2005</v>
      </c>
      <c r="M56" s="8">
        <v>127768</v>
      </c>
      <c r="N56" s="175">
        <v>123611</v>
      </c>
      <c r="O56" s="170">
        <v>1282</v>
      </c>
      <c r="P56" s="170">
        <v>1282</v>
      </c>
      <c r="Q56" s="180">
        <f t="shared" si="2"/>
        <v>1.123575810692375</v>
      </c>
      <c r="R56" s="171">
        <v>21.17</v>
      </c>
      <c r="S56" s="173">
        <f t="shared" si="3"/>
        <v>20.773754301798967</v>
      </c>
    </row>
    <row r="57" spans="1:19">
      <c r="L57">
        <v>2006</v>
      </c>
      <c r="M57" s="8">
        <v>127901</v>
      </c>
      <c r="N57" s="175">
        <v>124101</v>
      </c>
      <c r="O57" s="170">
        <v>1263</v>
      </c>
      <c r="P57" s="170">
        <v>1263</v>
      </c>
      <c r="Q57" s="180">
        <f t="shared" si="2"/>
        <v>1.1069237510955303</v>
      </c>
      <c r="R57" s="171">
        <v>21.13</v>
      </c>
      <c r="S57" s="173">
        <f t="shared" si="3"/>
        <v>20.465874947872152</v>
      </c>
    </row>
    <row r="58" spans="1:19" ht="14.25" thickBot="1">
      <c r="A58" t="s">
        <v>289</v>
      </c>
      <c r="L58">
        <v>2007</v>
      </c>
      <c r="M58" s="8">
        <v>128033</v>
      </c>
      <c r="N58" s="175">
        <v>124567</v>
      </c>
      <c r="O58" s="170">
        <v>1296</v>
      </c>
      <c r="P58" s="170">
        <v>1296</v>
      </c>
      <c r="Q58" s="180">
        <f t="shared" si="2"/>
        <v>1.1358457493426819</v>
      </c>
      <c r="R58" s="171">
        <v>20.9</v>
      </c>
      <c r="S58" s="173">
        <f t="shared" si="3"/>
        <v>21.000612773113467</v>
      </c>
    </row>
    <row r="59" spans="1:19">
      <c r="A59" s="26"/>
      <c r="B59" s="26" t="s">
        <v>294</v>
      </c>
      <c r="C59" s="26" t="s">
        <v>295</v>
      </c>
      <c r="D59" s="26" t="s">
        <v>296</v>
      </c>
      <c r="E59" s="26" t="s">
        <v>297</v>
      </c>
      <c r="F59" s="26" t="s">
        <v>298</v>
      </c>
      <c r="L59">
        <v>2008</v>
      </c>
      <c r="M59" s="8">
        <v>128084</v>
      </c>
      <c r="N59" s="175">
        <v>124938</v>
      </c>
      <c r="O59" s="170">
        <v>1214</v>
      </c>
      <c r="P59" s="170">
        <v>1214</v>
      </c>
      <c r="Q59" s="180">
        <f t="shared" si="2"/>
        <v>1.0639789658194567</v>
      </c>
      <c r="R59" s="171">
        <v>19.690000000000001</v>
      </c>
      <c r="S59" s="173">
        <f t="shared" si="3"/>
        <v>19.671870298271408</v>
      </c>
    </row>
    <row r="60" spans="1:19">
      <c r="A60" s="24" t="s">
        <v>290</v>
      </c>
      <c r="B60" s="24">
        <v>1</v>
      </c>
      <c r="C60" s="24">
        <v>2878524.2189633022</v>
      </c>
      <c r="D60" s="24">
        <v>2878524.2189633022</v>
      </c>
      <c r="E60" s="24">
        <v>532.61120205773398</v>
      </c>
      <c r="F60" s="24">
        <v>1.4133083021102762E-26</v>
      </c>
      <c r="L60">
        <v>2009</v>
      </c>
      <c r="M60" s="8">
        <v>128032</v>
      </c>
      <c r="N60" s="175">
        <v>125265</v>
      </c>
      <c r="O60" s="170">
        <v>1141</v>
      </c>
      <c r="P60" s="170">
        <v>1141</v>
      </c>
      <c r="Q60" s="180">
        <f t="shared" si="2"/>
        <v>1</v>
      </c>
      <c r="R60" s="171">
        <v>19.22</v>
      </c>
      <c r="S60" s="173">
        <f t="shared" si="3"/>
        <v>18.488965412131531</v>
      </c>
    </row>
    <row r="61" spans="1:19">
      <c r="A61" s="24" t="s">
        <v>291</v>
      </c>
      <c r="B61" s="24">
        <v>45</v>
      </c>
      <c r="C61" s="24">
        <v>243204.77930786635</v>
      </c>
      <c r="D61" s="24">
        <v>5404.5506512859192</v>
      </c>
      <c r="E61" s="24"/>
      <c r="F61" s="24"/>
      <c r="L61">
        <v>2010</v>
      </c>
      <c r="M61" s="8">
        <v>128057</v>
      </c>
      <c r="N61" s="175">
        <v>125570</v>
      </c>
      <c r="O61" s="170">
        <v>1191</v>
      </c>
      <c r="P61" s="170">
        <v>1191</v>
      </c>
      <c r="Q61" s="180">
        <f t="shared" si="2"/>
        <v>1.0438212094653812</v>
      </c>
      <c r="R61" s="171">
        <v>19.940000000000001</v>
      </c>
      <c r="S61" s="173">
        <f t="shared" si="3"/>
        <v>19.299174238254736</v>
      </c>
    </row>
    <row r="62" spans="1:19" ht="14.25" thickBot="1">
      <c r="A62" s="25" t="s">
        <v>292</v>
      </c>
      <c r="B62" s="25">
        <v>46</v>
      </c>
      <c r="C62" s="25">
        <v>3121728.9982711687</v>
      </c>
      <c r="D62" s="25"/>
      <c r="E62" s="25"/>
      <c r="F62" s="25"/>
      <c r="L62">
        <v>2011</v>
      </c>
      <c r="M62" s="8">
        <v>127799</v>
      </c>
      <c r="N62" s="175">
        <v>125859</v>
      </c>
      <c r="O62" s="170">
        <v>1241</v>
      </c>
      <c r="P62" s="170">
        <v>1241</v>
      </c>
      <c r="Q62" s="180">
        <f t="shared" si="2"/>
        <v>1.0876424189307625</v>
      </c>
      <c r="R62" s="171">
        <v>19.47</v>
      </c>
      <c r="S62" s="173">
        <f t="shared" si="3"/>
        <v>20.109383064377941</v>
      </c>
    </row>
    <row r="63" spans="1:19" ht="14.25" thickBot="1">
      <c r="L63">
        <v>2012</v>
      </c>
      <c r="M63" s="8">
        <v>127606</v>
      </c>
      <c r="N63" s="175">
        <v>126157</v>
      </c>
      <c r="O63" s="170">
        <v>1276</v>
      </c>
      <c r="P63" s="170">
        <v>1276</v>
      </c>
      <c r="Q63" s="180">
        <f t="shared" si="2"/>
        <v>1.1183172655565294</v>
      </c>
      <c r="R63" s="171">
        <v>19.260000000000002</v>
      </c>
      <c r="S63" s="173">
        <f t="shared" si="3"/>
        <v>20.676529242664184</v>
      </c>
    </row>
    <row r="64" spans="1:19">
      <c r="A64" s="26"/>
      <c r="B64" s="26" t="s">
        <v>299</v>
      </c>
      <c r="C64" s="26" t="s">
        <v>287</v>
      </c>
      <c r="D64" s="26" t="s">
        <v>300</v>
      </c>
      <c r="E64" s="26" t="s">
        <v>301</v>
      </c>
      <c r="F64" s="26" t="s">
        <v>302</v>
      </c>
      <c r="G64" s="26" t="s">
        <v>303</v>
      </c>
      <c r="H64" s="26" t="s">
        <v>304</v>
      </c>
      <c r="I64" s="26" t="s">
        <v>305</v>
      </c>
      <c r="L64">
        <v>2013</v>
      </c>
      <c r="M64">
        <v>127389.2386</v>
      </c>
      <c r="N64" s="175">
        <v>126472</v>
      </c>
      <c r="O64" s="181">
        <f>+M64*$B$66+$B$65</f>
        <v>1339.8192147688487</v>
      </c>
      <c r="P64" s="181">
        <f>+N64*$B$66+$B$65</f>
        <v>1322.9563108638267</v>
      </c>
      <c r="Q64" s="180">
        <f t="shared" si="2"/>
        <v>1.1594709122382356</v>
      </c>
    </row>
    <row r="65" spans="1:17">
      <c r="A65" s="24" t="s">
        <v>293</v>
      </c>
      <c r="B65" s="24">
        <v>-1002.1586403342181</v>
      </c>
      <c r="C65" s="24">
        <v>86.996250341609226</v>
      </c>
      <c r="D65" s="24">
        <v>-11.519561319011219</v>
      </c>
      <c r="E65" s="24">
        <v>5.1587717065262436E-15</v>
      </c>
      <c r="F65" s="24">
        <v>-1177.3780829671798</v>
      </c>
      <c r="G65" s="24">
        <v>-826.9391977012566</v>
      </c>
      <c r="H65" s="24">
        <v>-1177.3780829671798</v>
      </c>
      <c r="I65" s="24">
        <v>-826.9391977012566</v>
      </c>
      <c r="L65">
        <v>2014</v>
      </c>
      <c r="M65">
        <v>127122.7711</v>
      </c>
      <c r="N65" s="175">
        <v>126667</v>
      </c>
      <c r="O65" s="181">
        <f t="shared" ref="O65:O128" si="4">+M65*$B$66+$B$65</f>
        <v>1334.9203631000337</v>
      </c>
      <c r="P65" s="181">
        <f t="shared" ref="P65:P128" si="5">+N65*$B$66+$B$65</f>
        <v>1326.5412736657404</v>
      </c>
      <c r="Q65" s="180">
        <f t="shared" si="2"/>
        <v>1.1626128603556007</v>
      </c>
    </row>
    <row r="66" spans="1:17" ht="14.25" thickBot="1">
      <c r="A66" s="25" t="s">
        <v>306</v>
      </c>
      <c r="B66" s="25">
        <v>1.8384424625198025E-2</v>
      </c>
      <c r="C66" s="25">
        <v>7.9660842301172946E-4</v>
      </c>
      <c r="D66" s="25">
        <v>23.078370870963447</v>
      </c>
      <c r="E66" s="25">
        <v>1.4133083021102759E-26</v>
      </c>
      <c r="F66" s="25">
        <v>1.6779972900799075E-2</v>
      </c>
      <c r="G66" s="25">
        <v>1.9988876349596976E-2</v>
      </c>
      <c r="H66" s="25">
        <v>1.6779972900799075E-2</v>
      </c>
      <c r="I66" s="25">
        <v>1.9988876349596976E-2</v>
      </c>
      <c r="L66">
        <v>2015</v>
      </c>
      <c r="M66">
        <v>126808.23639999999</v>
      </c>
      <c r="N66" s="175">
        <v>126926</v>
      </c>
      <c r="O66" s="181">
        <f t="shared" si="4"/>
        <v>1329.1378236158744</v>
      </c>
      <c r="P66" s="181">
        <f t="shared" si="5"/>
        <v>1331.3028396436666</v>
      </c>
      <c r="Q66" s="180">
        <f t="shared" si="2"/>
        <v>1.1667860119576394</v>
      </c>
    </row>
    <row r="67" spans="1:17">
      <c r="L67">
        <v>2016</v>
      </c>
      <c r="M67">
        <v>126442.4561</v>
      </c>
      <c r="N67" s="175">
        <v>127316</v>
      </c>
      <c r="O67" s="181">
        <f t="shared" si="4"/>
        <v>1322.413163261142</v>
      </c>
      <c r="P67" s="181">
        <f t="shared" si="5"/>
        <v>1338.472765247494</v>
      </c>
      <c r="Q67" s="180">
        <f t="shared" si="2"/>
        <v>1.1730699081923699</v>
      </c>
    </row>
    <row r="68" spans="1:17">
      <c r="L68">
        <v>2017</v>
      </c>
      <c r="M68">
        <v>126033.4685</v>
      </c>
      <c r="N68" s="175">
        <v>127486</v>
      </c>
      <c r="O68" s="181">
        <f t="shared" si="4"/>
        <v>1314.8941615563017</v>
      </c>
      <c r="P68" s="181">
        <f t="shared" si="5"/>
        <v>1341.5981174337776</v>
      </c>
      <c r="Q68" s="180">
        <f t="shared" si="2"/>
        <v>1.1758090424485343</v>
      </c>
    </row>
    <row r="69" spans="1:17">
      <c r="L69">
        <v>2018</v>
      </c>
      <c r="M69">
        <v>125569.72259999999</v>
      </c>
      <c r="N69" s="175">
        <v>127694</v>
      </c>
      <c r="O69" s="181">
        <f t="shared" si="4"/>
        <v>1306.3684600125071</v>
      </c>
      <c r="P69" s="181">
        <f t="shared" si="5"/>
        <v>1345.4220777558185</v>
      </c>
      <c r="Q69" s="180">
        <f t="shared" si="2"/>
        <v>1.1791604537737235</v>
      </c>
    </row>
    <row r="70" spans="1:17">
      <c r="L70">
        <v>2019</v>
      </c>
      <c r="M70">
        <v>125054.4596</v>
      </c>
      <c r="N70" s="175">
        <v>127787</v>
      </c>
      <c r="O70" s="181">
        <f t="shared" si="4"/>
        <v>1296.8956462268534</v>
      </c>
      <c r="P70" s="181">
        <f t="shared" si="5"/>
        <v>1347.1318292459619</v>
      </c>
      <c r="Q70" s="180">
        <f t="shared" si="2"/>
        <v>1.1806589213373899</v>
      </c>
    </row>
    <row r="71" spans="1:17">
      <c r="L71">
        <v>2020</v>
      </c>
      <c r="M71">
        <v>124493.1731</v>
      </c>
      <c r="N71" s="175">
        <v>127768</v>
      </c>
      <c r="O71" s="181">
        <f t="shared" si="4"/>
        <v>1286.5767168744624</v>
      </c>
      <c r="P71" s="181">
        <f t="shared" si="5"/>
        <v>1346.7825251780832</v>
      </c>
      <c r="Q71" s="180">
        <f t="shared" si="2"/>
        <v>1.1803527828028775</v>
      </c>
    </row>
    <row r="72" spans="1:17">
      <c r="L72">
        <v>2021</v>
      </c>
      <c r="M72">
        <v>123880.8057</v>
      </c>
      <c r="N72" s="175">
        <v>127901</v>
      </c>
      <c r="O72" s="181">
        <f t="shared" si="4"/>
        <v>1275.3186945662337</v>
      </c>
      <c r="P72" s="181">
        <f t="shared" si="5"/>
        <v>1349.2276536532345</v>
      </c>
      <c r="Q72" s="180">
        <f t="shared" si="2"/>
        <v>1.1824957525444648</v>
      </c>
    </row>
    <row r="73" spans="1:17">
      <c r="L73">
        <v>2022</v>
      </c>
      <c r="M73">
        <v>123226.0554</v>
      </c>
      <c r="N73" s="175">
        <v>128033</v>
      </c>
      <c r="O73" s="181">
        <f t="shared" si="4"/>
        <v>1263.2814870275579</v>
      </c>
      <c r="P73" s="181">
        <f t="shared" si="5"/>
        <v>1351.6543977037609</v>
      </c>
      <c r="Q73" s="180">
        <f t="shared" si="2"/>
        <v>1.1846226097316046</v>
      </c>
    </row>
    <row r="74" spans="1:17">
      <c r="L74">
        <v>2023</v>
      </c>
      <c r="M74">
        <v>122518.3078</v>
      </c>
      <c r="N74" s="175">
        <v>128084</v>
      </c>
      <c r="O74" s="181">
        <f t="shared" si="4"/>
        <v>1250.2699546216932</v>
      </c>
      <c r="P74" s="181">
        <f t="shared" si="5"/>
        <v>1352.5920033596458</v>
      </c>
      <c r="Q74" s="180">
        <f t="shared" si="2"/>
        <v>1.1854443500084537</v>
      </c>
    </row>
    <row r="75" spans="1:17">
      <c r="L75">
        <v>2024</v>
      </c>
      <c r="M75">
        <v>121762.8487</v>
      </c>
      <c r="N75" s="175">
        <v>128032</v>
      </c>
      <c r="O75" s="181">
        <f t="shared" si="4"/>
        <v>1236.3812737403232</v>
      </c>
      <c r="P75" s="181">
        <f t="shared" si="5"/>
        <v>1351.6360132791356</v>
      </c>
      <c r="Q75" s="180">
        <f t="shared" si="2"/>
        <v>1.1846064971771566</v>
      </c>
    </row>
    <row r="76" spans="1:17">
      <c r="L76">
        <v>2025</v>
      </c>
      <c r="M76">
        <v>120966.5082</v>
      </c>
      <c r="N76" s="175">
        <v>128057</v>
      </c>
      <c r="O76" s="181">
        <f t="shared" si="4"/>
        <v>1221.7410118420808</v>
      </c>
      <c r="P76" s="181">
        <f t="shared" si="5"/>
        <v>1352.0956238947656</v>
      </c>
      <c r="Q76" s="180">
        <f t="shared" si="2"/>
        <v>1.1850093110383573</v>
      </c>
    </row>
    <row r="77" spans="1:17">
      <c r="L77">
        <v>2026</v>
      </c>
      <c r="M77">
        <v>120134.55530000001</v>
      </c>
      <c r="N77" s="175">
        <v>127799</v>
      </c>
      <c r="O77" s="181">
        <f t="shared" si="4"/>
        <v>1206.446036460316</v>
      </c>
      <c r="P77" s="181">
        <f t="shared" si="5"/>
        <v>1347.3524423414642</v>
      </c>
      <c r="Q77" s="180">
        <f t="shared" si="2"/>
        <v>1.1808522719907661</v>
      </c>
    </row>
    <row r="78" spans="1:17">
      <c r="L78">
        <v>2027</v>
      </c>
      <c r="M78">
        <v>119272.69319999999</v>
      </c>
      <c r="N78" s="175">
        <v>127606</v>
      </c>
      <c r="O78" s="181">
        <f t="shared" si="4"/>
        <v>1190.6011976455511</v>
      </c>
      <c r="P78" s="181">
        <f t="shared" si="5"/>
        <v>1343.8042483888012</v>
      </c>
      <c r="Q78" s="180">
        <f t="shared" si="2"/>
        <v>1.1777425489822972</v>
      </c>
    </row>
    <row r="79" spans="1:17">
      <c r="L79">
        <v>2028</v>
      </c>
      <c r="M79">
        <v>118372.3125</v>
      </c>
      <c r="N79" s="175">
        <v>127389.2386</v>
      </c>
      <c r="O79" s="181">
        <f t="shared" si="4"/>
        <v>1174.0482165324179</v>
      </c>
      <c r="P79" s="181">
        <f t="shared" si="5"/>
        <v>1339.8192147688487</v>
      </c>
      <c r="Q79" s="180">
        <f t="shared" si="2"/>
        <v>1.1742499691225667</v>
      </c>
    </row>
    <row r="80" spans="1:17">
      <c r="L80">
        <v>2029</v>
      </c>
      <c r="M80">
        <v>117439.2545</v>
      </c>
      <c r="N80" s="175">
        <v>127122.7711</v>
      </c>
      <c r="O80" s="181">
        <f t="shared" si="4"/>
        <v>1156.8944820604797</v>
      </c>
      <c r="P80" s="181">
        <f t="shared" si="5"/>
        <v>1334.9203631000337</v>
      </c>
      <c r="Q80" s="180">
        <f t="shared" ref="Q80:Q143" si="6">+P80/$P$41</f>
        <v>1.1699564970201872</v>
      </c>
    </row>
    <row r="81" spans="12:17">
      <c r="L81">
        <v>2030</v>
      </c>
      <c r="M81">
        <v>116481.05160000001</v>
      </c>
      <c r="N81" s="175">
        <v>126808.23639999999</v>
      </c>
      <c r="O81" s="181">
        <f t="shared" si="4"/>
        <v>1139.278473069784</v>
      </c>
      <c r="P81" s="181">
        <f t="shared" si="5"/>
        <v>1329.1378236158744</v>
      </c>
      <c r="Q81" s="180">
        <f t="shared" si="6"/>
        <v>1.1648885395406436</v>
      </c>
    </row>
    <row r="82" spans="12:17">
      <c r="L82">
        <v>2031</v>
      </c>
      <c r="M82">
        <v>115505.99159999999</v>
      </c>
      <c r="N82" s="175">
        <v>126442.4561</v>
      </c>
      <c r="O82" s="181">
        <f t="shared" si="4"/>
        <v>1121.3525559947379</v>
      </c>
      <c r="P82" s="181">
        <f t="shared" si="5"/>
        <v>1322.413163261142</v>
      </c>
      <c r="Q82" s="180">
        <f t="shared" si="6"/>
        <v>1.1589948845408782</v>
      </c>
    </row>
    <row r="83" spans="12:17">
      <c r="L83">
        <v>2032</v>
      </c>
      <c r="M83">
        <v>114518.8254</v>
      </c>
      <c r="N83" s="175">
        <v>126033.4685</v>
      </c>
      <c r="O83" s="181">
        <f t="shared" si="4"/>
        <v>1103.2040733982949</v>
      </c>
      <c r="P83" s="181">
        <f t="shared" si="5"/>
        <v>1314.8941615563017</v>
      </c>
      <c r="Q83" s="180">
        <f t="shared" si="6"/>
        <v>1.1524050495673108</v>
      </c>
    </row>
    <row r="84" spans="12:17">
      <c r="L84">
        <v>2033</v>
      </c>
      <c r="M84">
        <v>113503.5039</v>
      </c>
      <c r="N84" s="175">
        <v>125569.72259999999</v>
      </c>
      <c r="O84" s="181">
        <f t="shared" si="4"/>
        <v>1084.5379718112022</v>
      </c>
      <c r="P84" s="181">
        <f t="shared" si="5"/>
        <v>1306.3684600125071</v>
      </c>
      <c r="Q84" s="180">
        <f t="shared" si="6"/>
        <v>1.144932918503512</v>
      </c>
    </row>
    <row r="85" spans="12:17">
      <c r="L85">
        <v>2034</v>
      </c>
      <c r="M85">
        <v>112466.0622</v>
      </c>
      <c r="N85" s="175">
        <v>125054.4596</v>
      </c>
      <c r="O85" s="181">
        <f t="shared" si="4"/>
        <v>1065.4652030745146</v>
      </c>
      <c r="P85" s="181">
        <f t="shared" si="5"/>
        <v>1296.8956462268534</v>
      </c>
      <c r="Q85" s="180">
        <f t="shared" si="6"/>
        <v>1.1366307153609583</v>
      </c>
    </row>
    <row r="86" spans="12:17">
      <c r="L86">
        <v>2035</v>
      </c>
      <c r="M86">
        <v>111412.95170000001</v>
      </c>
      <c r="N86" s="175">
        <v>124493.1731</v>
      </c>
      <c r="O86" s="181">
        <f t="shared" si="4"/>
        <v>1046.1043724652604</v>
      </c>
      <c r="P86" s="181">
        <f t="shared" si="5"/>
        <v>1286.5767168744624</v>
      </c>
      <c r="Q86" s="180">
        <f t="shared" si="6"/>
        <v>1.1275869560687664</v>
      </c>
    </row>
    <row r="87" spans="12:17">
      <c r="L87">
        <v>2036</v>
      </c>
      <c r="M87">
        <v>110353.7803</v>
      </c>
      <c r="N87" s="175">
        <v>123880.8057</v>
      </c>
      <c r="O87" s="181">
        <f t="shared" si="4"/>
        <v>1026.6321156967947</v>
      </c>
      <c r="P87" s="181">
        <f t="shared" si="5"/>
        <v>1275.3186945662337</v>
      </c>
      <c r="Q87" s="180">
        <f t="shared" si="6"/>
        <v>1.1177201529940699</v>
      </c>
    </row>
    <row r="88" spans="12:17">
      <c r="L88">
        <v>2037</v>
      </c>
      <c r="M88">
        <v>109297.6116</v>
      </c>
      <c r="N88" s="175">
        <v>123226.0554</v>
      </c>
      <c r="O88" s="181">
        <f t="shared" si="4"/>
        <v>1007.2150618401512</v>
      </c>
      <c r="P88" s="181">
        <f t="shared" si="5"/>
        <v>1263.2814870275579</v>
      </c>
      <c r="Q88" s="180">
        <f t="shared" si="6"/>
        <v>1.1071704531354583</v>
      </c>
    </row>
    <row r="89" spans="12:17">
      <c r="L89">
        <v>2038</v>
      </c>
      <c r="M89">
        <v>108227.0037</v>
      </c>
      <c r="N89" s="175">
        <v>122518.3078</v>
      </c>
      <c r="O89" s="181">
        <f t="shared" si="4"/>
        <v>987.53255159945968</v>
      </c>
      <c r="P89" s="181">
        <f t="shared" si="5"/>
        <v>1250.2699546216932</v>
      </c>
      <c r="Q89" s="180">
        <f t="shared" si="6"/>
        <v>1.0957668313949984</v>
      </c>
    </row>
    <row r="90" spans="12:17">
      <c r="L90">
        <v>2039</v>
      </c>
      <c r="M90">
        <v>107147.379</v>
      </c>
      <c r="N90" s="175">
        <v>121762.8487</v>
      </c>
      <c r="O90" s="181">
        <f t="shared" si="4"/>
        <v>967.68427267880759</v>
      </c>
      <c r="P90" s="181">
        <f t="shared" si="5"/>
        <v>1236.3812737403232</v>
      </c>
      <c r="Q90" s="180">
        <f t="shared" si="6"/>
        <v>1.0835944555129915</v>
      </c>
    </row>
    <row r="91" spans="12:17">
      <c r="L91">
        <v>2040</v>
      </c>
      <c r="M91">
        <v>106064.28260000001</v>
      </c>
      <c r="N91" s="175">
        <v>120966.5082</v>
      </c>
      <c r="O91" s="181">
        <f t="shared" si="4"/>
        <v>947.77216855118434</v>
      </c>
      <c r="P91" s="181">
        <f t="shared" si="5"/>
        <v>1221.7410118420808</v>
      </c>
      <c r="Q91" s="180">
        <f t="shared" si="6"/>
        <v>1.070763375847573</v>
      </c>
    </row>
    <row r="92" spans="12:17">
      <c r="L92">
        <v>2041</v>
      </c>
      <c r="M92">
        <v>104982.07279999999</v>
      </c>
      <c r="N92" s="175">
        <v>120134.55530000001</v>
      </c>
      <c r="O92" s="181">
        <f t="shared" si="4"/>
        <v>927.87636405443357</v>
      </c>
      <c r="P92" s="181">
        <f t="shared" si="5"/>
        <v>1206.446036460316</v>
      </c>
      <c r="Q92" s="180">
        <f t="shared" si="6"/>
        <v>1.0573584894481298</v>
      </c>
    </row>
    <row r="93" spans="12:17">
      <c r="L93">
        <v>2042</v>
      </c>
      <c r="M93">
        <v>103913.03019999999</v>
      </c>
      <c r="N93" s="175">
        <v>119272.69319999999</v>
      </c>
      <c r="O93" s="181">
        <f t="shared" si="4"/>
        <v>908.22263095360779</v>
      </c>
      <c r="P93" s="181">
        <f t="shared" si="5"/>
        <v>1190.6011976455511</v>
      </c>
      <c r="Q93" s="180">
        <f t="shared" si="6"/>
        <v>1.0434716894351894</v>
      </c>
    </row>
    <row r="94" spans="12:17">
      <c r="L94">
        <v>2043</v>
      </c>
      <c r="M94">
        <v>102843.32460000001</v>
      </c>
      <c r="N94" s="175">
        <v>118372.3125</v>
      </c>
      <c r="O94" s="181">
        <f t="shared" si="4"/>
        <v>888.55670897925586</v>
      </c>
      <c r="P94" s="181">
        <f t="shared" si="5"/>
        <v>1174.0482165324179</v>
      </c>
      <c r="Q94" s="180">
        <f t="shared" si="6"/>
        <v>1.0289642563824872</v>
      </c>
    </row>
    <row r="95" spans="12:17">
      <c r="L95">
        <v>2044</v>
      </c>
      <c r="M95">
        <v>101777.098</v>
      </c>
      <c r="N95" s="175">
        <v>117439.2545</v>
      </c>
      <c r="O95" s="181">
        <f t="shared" si="4"/>
        <v>868.95474641817452</v>
      </c>
      <c r="P95" s="181">
        <f t="shared" si="5"/>
        <v>1156.8944820604797</v>
      </c>
      <c r="Q95" s="180">
        <f t="shared" si="6"/>
        <v>1.0139303085543205</v>
      </c>
    </row>
    <row r="96" spans="12:17">
      <c r="L96">
        <v>2045</v>
      </c>
      <c r="M96">
        <v>100712.8792</v>
      </c>
      <c r="N96" s="175">
        <v>116481.05160000001</v>
      </c>
      <c r="O96" s="181">
        <f t="shared" si="4"/>
        <v>849.38969610485572</v>
      </c>
      <c r="P96" s="181">
        <f t="shared" si="5"/>
        <v>1139.278473069784</v>
      </c>
      <c r="Q96" s="180">
        <f t="shared" si="6"/>
        <v>0.99849121215581416</v>
      </c>
    </row>
    <row r="97" spans="12:17">
      <c r="L97">
        <v>2046</v>
      </c>
      <c r="M97">
        <v>99664.774829999995</v>
      </c>
      <c r="N97" s="175">
        <v>115505.99159999999</v>
      </c>
      <c r="O97" s="181">
        <f t="shared" si="4"/>
        <v>830.12090031524997</v>
      </c>
      <c r="P97" s="181">
        <f t="shared" si="5"/>
        <v>1121.3525559947379</v>
      </c>
      <c r="Q97" s="180">
        <f t="shared" si="6"/>
        <v>0.98278050481572121</v>
      </c>
    </row>
    <row r="98" spans="12:17">
      <c r="L98">
        <v>2047</v>
      </c>
      <c r="M98">
        <v>98633.195489999998</v>
      </c>
      <c r="N98" s="175">
        <v>114518.8254</v>
      </c>
      <c r="O98" s="181">
        <f t="shared" si="4"/>
        <v>811.15590769410858</v>
      </c>
      <c r="P98" s="181">
        <f t="shared" si="5"/>
        <v>1103.2040733982949</v>
      </c>
      <c r="Q98" s="180">
        <f t="shared" si="6"/>
        <v>0.96687473566897009</v>
      </c>
    </row>
    <row r="99" spans="12:17">
      <c r="L99">
        <v>2048</v>
      </c>
      <c r="M99">
        <v>97585.386360000004</v>
      </c>
      <c r="N99" s="175">
        <v>113503.5039</v>
      </c>
      <c r="O99" s="181">
        <f t="shared" si="4"/>
        <v>791.89253972202948</v>
      </c>
      <c r="P99" s="181">
        <f t="shared" si="5"/>
        <v>1084.5379718112022</v>
      </c>
      <c r="Q99" s="180">
        <f t="shared" si="6"/>
        <v>0.95051531271796863</v>
      </c>
    </row>
    <row r="100" spans="12:17">
      <c r="L100">
        <v>2049</v>
      </c>
      <c r="M100">
        <v>96542.780100000004</v>
      </c>
      <c r="N100" s="175">
        <v>112466.0622</v>
      </c>
      <c r="O100" s="181">
        <f t="shared" si="4"/>
        <v>772.72482352129975</v>
      </c>
      <c r="P100" s="181">
        <f t="shared" si="5"/>
        <v>1065.4652030745146</v>
      </c>
      <c r="Q100" s="180">
        <f t="shared" si="6"/>
        <v>0.93379947684006537</v>
      </c>
    </row>
    <row r="101" spans="12:17">
      <c r="L101">
        <v>2050</v>
      </c>
      <c r="M101">
        <v>95505.484389999998</v>
      </c>
      <c r="N101" s="175">
        <v>111412.95170000001</v>
      </c>
      <c r="O101" s="181">
        <f t="shared" si="4"/>
        <v>753.65473872676341</v>
      </c>
      <c r="P101" s="181">
        <f t="shared" si="5"/>
        <v>1046.1043724652604</v>
      </c>
      <c r="Q101" s="180">
        <f t="shared" si="6"/>
        <v>0.91683117656902757</v>
      </c>
    </row>
    <row r="102" spans="12:17">
      <c r="L102">
        <v>2051</v>
      </c>
      <c r="M102">
        <v>94475.315900000001</v>
      </c>
      <c r="N102" s="175">
        <v>110353.7803</v>
      </c>
      <c r="O102" s="181">
        <f t="shared" si="4"/>
        <v>734.71568377110441</v>
      </c>
      <c r="P102" s="181">
        <f t="shared" si="5"/>
        <v>1026.6321156967947</v>
      </c>
      <c r="Q102" s="180">
        <f t="shared" si="6"/>
        <v>0.89976521971673507</v>
      </c>
    </row>
    <row r="103" spans="12:17">
      <c r="L103">
        <v>2052</v>
      </c>
      <c r="M103">
        <v>93456.557440000004</v>
      </c>
      <c r="N103" s="175">
        <v>109297.6116</v>
      </c>
      <c r="O103" s="181">
        <f t="shared" si="4"/>
        <v>715.98639565195174</v>
      </c>
      <c r="P103" s="181">
        <f t="shared" si="5"/>
        <v>1007.2150618401512</v>
      </c>
      <c r="Q103" s="180">
        <f t="shared" si="6"/>
        <v>0.88274764403168382</v>
      </c>
    </row>
    <row r="104" spans="12:17">
      <c r="L104">
        <v>2053</v>
      </c>
      <c r="M104">
        <v>92436.490460000001</v>
      </c>
      <c r="N104" s="175">
        <v>108227.0037</v>
      </c>
      <c r="O104" s="181">
        <f t="shared" si="4"/>
        <v>697.23305114548828</v>
      </c>
      <c r="P104" s="181">
        <f t="shared" si="5"/>
        <v>987.53255159945968</v>
      </c>
      <c r="Q104" s="180">
        <f t="shared" si="6"/>
        <v>0.86549741595044671</v>
      </c>
    </row>
    <row r="105" spans="12:17">
      <c r="L105">
        <v>2054</v>
      </c>
      <c r="M105">
        <v>91411.44515</v>
      </c>
      <c r="N105" s="175">
        <v>107147.379</v>
      </c>
      <c r="O105" s="181">
        <f t="shared" si="4"/>
        <v>678.38818290638039</v>
      </c>
      <c r="P105" s="181">
        <f t="shared" si="5"/>
        <v>967.68427267880759</v>
      </c>
      <c r="Q105" s="180">
        <f t="shared" si="6"/>
        <v>0.84810190418826259</v>
      </c>
    </row>
    <row r="106" spans="12:17">
      <c r="L106">
        <v>2055</v>
      </c>
      <c r="M106">
        <v>90380.571240000005</v>
      </c>
      <c r="N106" s="175">
        <v>106064.28260000001</v>
      </c>
      <c r="O106" s="181">
        <f t="shared" si="4"/>
        <v>659.43615920990226</v>
      </c>
      <c r="P106" s="181">
        <f t="shared" si="5"/>
        <v>947.77216855118434</v>
      </c>
      <c r="Q106" s="180">
        <f t="shared" si="6"/>
        <v>0.83065045447080132</v>
      </c>
    </row>
    <row r="107" spans="12:17">
      <c r="L107">
        <v>2056</v>
      </c>
      <c r="M107">
        <v>89341.8266</v>
      </c>
      <c r="N107" s="175">
        <v>104982.07279999999</v>
      </c>
      <c r="O107" s="181">
        <f t="shared" si="4"/>
        <v>640.3394366709939</v>
      </c>
      <c r="P107" s="181">
        <f t="shared" si="5"/>
        <v>927.87636405443357</v>
      </c>
      <c r="Q107" s="180">
        <f t="shared" si="6"/>
        <v>0.81321329014411359</v>
      </c>
    </row>
    <row r="108" spans="12:17">
      <c r="L108">
        <v>2057</v>
      </c>
      <c r="M108">
        <v>88307.302620000002</v>
      </c>
      <c r="N108" s="175">
        <v>103913.03019999999</v>
      </c>
      <c r="O108" s="181">
        <f t="shared" si="4"/>
        <v>621.32030853772392</v>
      </c>
      <c r="P108" s="181">
        <f t="shared" si="5"/>
        <v>908.22263095360779</v>
      </c>
      <c r="Q108" s="180">
        <f t="shared" si="6"/>
        <v>0.79598828304435387</v>
      </c>
    </row>
    <row r="109" spans="12:17">
      <c r="L109">
        <v>2058</v>
      </c>
      <c r="M109">
        <v>87266.913230000006</v>
      </c>
      <c r="N109" s="175">
        <v>102843.32460000001</v>
      </c>
      <c r="O109" s="181">
        <f t="shared" si="4"/>
        <v>602.19334821641326</v>
      </c>
      <c r="P109" s="181">
        <f t="shared" si="5"/>
        <v>888.55670897925586</v>
      </c>
      <c r="Q109" s="180">
        <f t="shared" si="6"/>
        <v>0.77875259332099545</v>
      </c>
    </row>
    <row r="110" spans="12:17">
      <c r="L110">
        <v>2059</v>
      </c>
      <c r="M110">
        <v>86217.891380000001</v>
      </c>
      <c r="N110" s="175">
        <v>101777.098</v>
      </c>
      <c r="O110" s="181">
        <f t="shared" si="4"/>
        <v>582.90768508490248</v>
      </c>
      <c r="P110" s="181">
        <f t="shared" si="5"/>
        <v>868.95474641817452</v>
      </c>
      <c r="Q110" s="180">
        <f t="shared" si="6"/>
        <v>0.76157295917456136</v>
      </c>
    </row>
    <row r="111" spans="12:17">
      <c r="L111">
        <v>2060</v>
      </c>
      <c r="M111">
        <v>85164.081030000001</v>
      </c>
      <c r="N111" s="175">
        <v>100712.8792</v>
      </c>
      <c r="O111" s="181">
        <f t="shared" si="4"/>
        <v>563.53398813607384</v>
      </c>
      <c r="P111" s="181">
        <f t="shared" si="5"/>
        <v>849.38969610485572</v>
      </c>
      <c r="Q111" s="180">
        <f t="shared" si="6"/>
        <v>0.74442567581494801</v>
      </c>
    </row>
    <row r="112" spans="12:17">
      <c r="L112">
        <v>2061</v>
      </c>
      <c r="M112">
        <v>84110.461599999995</v>
      </c>
      <c r="N112" s="175">
        <v>99664.774829999995</v>
      </c>
      <c r="O112" s="181">
        <f t="shared" si="4"/>
        <v>544.16380114159472</v>
      </c>
      <c r="P112" s="181">
        <f t="shared" si="5"/>
        <v>830.12090031524997</v>
      </c>
      <c r="Q112" s="180">
        <f t="shared" si="6"/>
        <v>0.72753803708610865</v>
      </c>
    </row>
    <row r="113" spans="12:17">
      <c r="L113">
        <v>2062</v>
      </c>
      <c r="M113">
        <v>83065.806339999996</v>
      </c>
      <c r="N113" s="175">
        <v>98633.195489999998</v>
      </c>
      <c r="O113" s="181">
        <f t="shared" si="4"/>
        <v>524.95841525480807</v>
      </c>
      <c r="P113" s="181">
        <f t="shared" si="5"/>
        <v>811.15590769410858</v>
      </c>
      <c r="Q113" s="180">
        <f t="shared" si="6"/>
        <v>0.71091665880289967</v>
      </c>
    </row>
    <row r="114" spans="12:17">
      <c r="L114">
        <v>2063</v>
      </c>
      <c r="M114">
        <v>82022.244200000001</v>
      </c>
      <c r="N114" s="175">
        <v>97585.386360000004</v>
      </c>
      <c r="O114" s="181">
        <f t="shared" si="4"/>
        <v>505.7731257502677</v>
      </c>
      <c r="P114" s="181">
        <f t="shared" si="5"/>
        <v>791.89253972202948</v>
      </c>
      <c r="Q114" s="180">
        <f t="shared" si="6"/>
        <v>0.69403377714463588</v>
      </c>
    </row>
    <row r="115" spans="12:17">
      <c r="L115">
        <v>2064</v>
      </c>
      <c r="M115">
        <v>80981.597949999996</v>
      </c>
      <c r="N115" s="175">
        <v>96542.780100000004</v>
      </c>
      <c r="O115" s="181">
        <f t="shared" si="4"/>
        <v>486.64144320564776</v>
      </c>
      <c r="P115" s="181">
        <f t="shared" si="5"/>
        <v>772.72482352129975</v>
      </c>
      <c r="Q115" s="180">
        <f t="shared" si="6"/>
        <v>0.67723472701253262</v>
      </c>
    </row>
    <row r="116" spans="12:17">
      <c r="L116">
        <v>2065</v>
      </c>
      <c r="M116">
        <v>79948.444430000003</v>
      </c>
      <c r="N116" s="175">
        <v>95505.484389999998</v>
      </c>
      <c r="O116" s="181">
        <f t="shared" si="4"/>
        <v>467.6475101909499</v>
      </c>
      <c r="P116" s="181">
        <f t="shared" si="5"/>
        <v>753.65473872676341</v>
      </c>
      <c r="Q116" s="180">
        <f t="shared" si="6"/>
        <v>0.66052124340645346</v>
      </c>
    </row>
    <row r="117" spans="12:17">
      <c r="L117">
        <v>2066</v>
      </c>
      <c r="M117">
        <v>78925.520910000007</v>
      </c>
      <c r="N117" s="175">
        <v>94475.315900000001</v>
      </c>
      <c r="O117" s="181">
        <f t="shared" si="4"/>
        <v>448.84164984016763</v>
      </c>
      <c r="P117" s="181">
        <f t="shared" si="5"/>
        <v>734.71568377110441</v>
      </c>
      <c r="Q117" s="180">
        <f t="shared" si="6"/>
        <v>0.64392259752068748</v>
      </c>
    </row>
    <row r="118" spans="12:17">
      <c r="L118">
        <v>2067</v>
      </c>
      <c r="M118">
        <v>77928.653449999998</v>
      </c>
      <c r="N118" s="175">
        <v>93456.557440000004</v>
      </c>
      <c r="O118" s="181">
        <f t="shared" si="4"/>
        <v>430.51481516048477</v>
      </c>
      <c r="P118" s="181">
        <f t="shared" si="5"/>
        <v>715.98639565195174</v>
      </c>
      <c r="Q118" s="180">
        <f t="shared" si="6"/>
        <v>0.62750779636455012</v>
      </c>
    </row>
    <row r="119" spans="12:17">
      <c r="L119">
        <v>2068</v>
      </c>
      <c r="M119">
        <v>76936.973079999996</v>
      </c>
      <c r="N119" s="175">
        <v>92436.490460000001</v>
      </c>
      <c r="O119" s="181">
        <f t="shared" si="4"/>
        <v>412.28334214593144</v>
      </c>
      <c r="P119" s="181">
        <f t="shared" si="5"/>
        <v>697.23305114548828</v>
      </c>
      <c r="Q119" s="180">
        <f t="shared" si="6"/>
        <v>0.61107191160866636</v>
      </c>
    </row>
    <row r="120" spans="12:17">
      <c r="L120">
        <v>2069</v>
      </c>
      <c r="M120">
        <v>75963.376799999998</v>
      </c>
      <c r="N120" s="175">
        <v>91411.44515</v>
      </c>
      <c r="O120" s="181">
        <f t="shared" si="4"/>
        <v>394.38433472089821</v>
      </c>
      <c r="P120" s="181">
        <f t="shared" si="5"/>
        <v>678.38818290638039</v>
      </c>
      <c r="Q120" s="180">
        <f t="shared" si="6"/>
        <v>0.59455581323959716</v>
      </c>
    </row>
    <row r="121" spans="12:17">
      <c r="L121">
        <v>2070</v>
      </c>
      <c r="M121">
        <v>75008.627200000003</v>
      </c>
      <c r="N121" s="175">
        <v>90380.571240000005</v>
      </c>
      <c r="O121" s="181">
        <f t="shared" si="4"/>
        <v>376.83181266376039</v>
      </c>
      <c r="P121" s="181">
        <f t="shared" si="5"/>
        <v>659.43615920990226</v>
      </c>
      <c r="Q121" s="180">
        <f t="shared" si="6"/>
        <v>0.57794580123567241</v>
      </c>
    </row>
    <row r="122" spans="12:17">
      <c r="L122">
        <v>2071</v>
      </c>
      <c r="M122">
        <v>74075.31323</v>
      </c>
      <c r="N122" s="175">
        <v>89341.8266</v>
      </c>
      <c r="O122" s="181">
        <f t="shared" si="4"/>
        <v>359.67337233065098</v>
      </c>
      <c r="P122" s="181">
        <f t="shared" si="5"/>
        <v>640.3394366709939</v>
      </c>
      <c r="Q122" s="180">
        <f t="shared" si="6"/>
        <v>0.56120897166607708</v>
      </c>
    </row>
    <row r="123" spans="12:17">
      <c r="L123">
        <v>2072</v>
      </c>
      <c r="M123">
        <v>73164.364799999996</v>
      </c>
      <c r="N123" s="175">
        <v>88307.302620000002</v>
      </c>
      <c r="O123" s="181">
        <f t="shared" si="4"/>
        <v>342.92610958187345</v>
      </c>
      <c r="P123" s="181">
        <f t="shared" si="5"/>
        <v>621.32030853772392</v>
      </c>
      <c r="Q123" s="180">
        <f t="shared" si="6"/>
        <v>0.54454014771053805</v>
      </c>
    </row>
    <row r="124" spans="12:17">
      <c r="L124">
        <v>2073</v>
      </c>
      <c r="M124">
        <v>72274.60269</v>
      </c>
      <c r="N124" s="175">
        <v>87266.913230000006</v>
      </c>
      <c r="O124" s="181">
        <f t="shared" si="4"/>
        <v>326.56834513622118</v>
      </c>
      <c r="P124" s="181">
        <f t="shared" si="5"/>
        <v>602.19334821641326</v>
      </c>
      <c r="Q124" s="180">
        <f t="shared" si="6"/>
        <v>0.52777681701701429</v>
      </c>
    </row>
    <row r="125" spans="12:17">
      <c r="L125">
        <v>2074</v>
      </c>
      <c r="M125">
        <v>71404.620599999995</v>
      </c>
      <c r="N125" s="175">
        <v>86217.891380000001</v>
      </c>
      <c r="O125" s="181">
        <f t="shared" si="4"/>
        <v>310.57422497734399</v>
      </c>
      <c r="P125" s="181">
        <f t="shared" si="5"/>
        <v>582.90768508490248</v>
      </c>
      <c r="Q125" s="180">
        <f t="shared" si="6"/>
        <v>0.51087439534171997</v>
      </c>
    </row>
    <row r="126" spans="12:17">
      <c r="L126">
        <v>2075</v>
      </c>
      <c r="M126">
        <v>70555.556289999993</v>
      </c>
      <c r="N126" s="175">
        <v>85164.081030000001</v>
      </c>
      <c r="O126" s="181">
        <f t="shared" si="4"/>
        <v>294.96466616820305</v>
      </c>
      <c r="P126" s="181">
        <f t="shared" si="5"/>
        <v>563.53398813607384</v>
      </c>
      <c r="Q126" s="180">
        <f t="shared" si="6"/>
        <v>0.49389481869945123</v>
      </c>
    </row>
    <row r="127" spans="12:17">
      <c r="L127">
        <v>2076</v>
      </c>
      <c r="M127">
        <v>69728.122919999994</v>
      </c>
      <c r="N127" s="175">
        <v>84110.461599999995</v>
      </c>
      <c r="O127" s="181">
        <f t="shared" si="4"/>
        <v>279.75277974506469</v>
      </c>
      <c r="P127" s="181">
        <f t="shared" si="5"/>
        <v>544.16380114159472</v>
      </c>
      <c r="Q127" s="180">
        <f t="shared" si="6"/>
        <v>0.47691831826607778</v>
      </c>
    </row>
    <row r="128" spans="12:17">
      <c r="L128">
        <v>2077</v>
      </c>
      <c r="M128">
        <v>68921.179319999996</v>
      </c>
      <c r="N128" s="175">
        <v>83065.806339999996</v>
      </c>
      <c r="O128" s="181">
        <f t="shared" si="4"/>
        <v>264.91758595407862</v>
      </c>
      <c r="P128" s="181">
        <f t="shared" si="5"/>
        <v>524.95841525480807</v>
      </c>
      <c r="Q128" s="180">
        <f t="shared" si="6"/>
        <v>0.46008625350991067</v>
      </c>
    </row>
    <row r="129" spans="12:17">
      <c r="L129">
        <v>2078</v>
      </c>
      <c r="M129">
        <v>68131.390199999994</v>
      </c>
      <c r="N129" s="175">
        <v>82022.244200000001</v>
      </c>
      <c r="O129" s="181">
        <f t="shared" ref="O129:O166" si="7">+M129*$B$66+$B$65</f>
        <v>250.39776740763716</v>
      </c>
      <c r="P129" s="181">
        <f t="shared" ref="P129:P166" si="8">+N129*$B$66+$B$65</f>
        <v>505.7731257502677</v>
      </c>
      <c r="Q129" s="180">
        <f t="shared" si="6"/>
        <v>0.44327180170926178</v>
      </c>
    </row>
    <row r="130" spans="12:17">
      <c r="L130">
        <v>2079</v>
      </c>
      <c r="M130">
        <v>67355.914050000007</v>
      </c>
      <c r="N130" s="175">
        <v>80981.597949999996</v>
      </c>
      <c r="O130" s="181">
        <f t="shared" si="7"/>
        <v>236.14108457932355</v>
      </c>
      <c r="P130" s="181">
        <f t="shared" si="8"/>
        <v>486.64144320564776</v>
      </c>
      <c r="Q130" s="180">
        <f t="shared" si="6"/>
        <v>0.4265043323450024</v>
      </c>
    </row>
    <row r="131" spans="12:17">
      <c r="L131">
        <v>2080</v>
      </c>
      <c r="M131">
        <v>66594.190889999998</v>
      </c>
      <c r="N131" s="175">
        <v>79948.444430000003</v>
      </c>
      <c r="O131" s="181">
        <f t="shared" si="7"/>
        <v>222.13724255903583</v>
      </c>
      <c r="P131" s="181">
        <f t="shared" si="8"/>
        <v>467.6475101909499</v>
      </c>
      <c r="Q131" s="180">
        <f t="shared" si="6"/>
        <v>0.40985759000083249</v>
      </c>
    </row>
    <row r="132" spans="12:17">
      <c r="L132">
        <v>2081</v>
      </c>
      <c r="M132">
        <v>65845.029479999997</v>
      </c>
      <c r="N132" s="175">
        <v>78925.520910000007</v>
      </c>
      <c r="O132" s="181">
        <f t="shared" si="7"/>
        <v>208.36434108478363</v>
      </c>
      <c r="P132" s="181">
        <f t="shared" si="8"/>
        <v>448.84164984016763</v>
      </c>
      <c r="Q132" s="180">
        <f t="shared" si="6"/>
        <v>0.39337567908866578</v>
      </c>
    </row>
    <row r="133" spans="12:17">
      <c r="L133">
        <v>2082</v>
      </c>
      <c r="M133">
        <v>65108.921260000003</v>
      </c>
      <c r="N133" s="175">
        <v>77928.653449999998</v>
      </c>
      <c r="O133" s="181">
        <f t="shared" si="7"/>
        <v>194.8314149982051</v>
      </c>
      <c r="P133" s="181">
        <f t="shared" si="8"/>
        <v>430.51481516048477</v>
      </c>
      <c r="Q133" s="180">
        <f t="shared" si="6"/>
        <v>0.37731359786194985</v>
      </c>
    </row>
    <row r="134" spans="12:17">
      <c r="L134">
        <v>2083</v>
      </c>
      <c r="M134">
        <v>64382.062550000002</v>
      </c>
      <c r="N134" s="175">
        <v>76936.973079999996</v>
      </c>
      <c r="O134" s="181">
        <f t="shared" si="7"/>
        <v>181.46853583104155</v>
      </c>
      <c r="P134" s="181">
        <f t="shared" si="8"/>
        <v>412.28334214593144</v>
      </c>
      <c r="Q134" s="180">
        <f t="shared" si="6"/>
        <v>0.36133509390528612</v>
      </c>
    </row>
    <row r="135" spans="12:17">
      <c r="L135">
        <v>2084</v>
      </c>
      <c r="M135">
        <v>63663.784849999996</v>
      </c>
      <c r="N135" s="175">
        <v>75963.376799999998</v>
      </c>
      <c r="O135" s="181">
        <f t="shared" si="7"/>
        <v>168.26341359543073</v>
      </c>
      <c r="P135" s="181">
        <f t="shared" si="8"/>
        <v>394.38433472089821</v>
      </c>
      <c r="Q135" s="180">
        <f t="shared" si="6"/>
        <v>0.34564797083339022</v>
      </c>
    </row>
    <row r="136" spans="12:17">
      <c r="L136">
        <v>2085</v>
      </c>
      <c r="M136">
        <v>62953.815779999997</v>
      </c>
      <c r="N136" s="175">
        <v>75008.627200000003</v>
      </c>
      <c r="O136" s="181">
        <f t="shared" si="7"/>
        <v>155.21104074179391</v>
      </c>
      <c r="P136" s="181">
        <f t="shared" si="8"/>
        <v>376.83181266376039</v>
      </c>
      <c r="Q136" s="180">
        <f t="shared" si="6"/>
        <v>0.33026451591915895</v>
      </c>
    </row>
    <row r="137" spans="12:17">
      <c r="L137">
        <v>2086</v>
      </c>
      <c r="M137">
        <v>62252.630550000002</v>
      </c>
      <c r="N137" s="175">
        <v>74075.31323</v>
      </c>
      <c r="O137" s="181">
        <f t="shared" si="7"/>
        <v>142.32015373255683</v>
      </c>
      <c r="P137" s="181">
        <f t="shared" si="8"/>
        <v>359.67337233065098</v>
      </c>
      <c r="Q137" s="180">
        <f t="shared" si="6"/>
        <v>0.3152264437604303</v>
      </c>
    </row>
    <row r="138" spans="12:17">
      <c r="L138">
        <v>2087</v>
      </c>
      <c r="M138">
        <v>61560.079360000003</v>
      </c>
      <c r="N138" s="175">
        <v>73164.364799999996</v>
      </c>
      <c r="O138" s="181">
        <f t="shared" si="7"/>
        <v>129.58799858091049</v>
      </c>
      <c r="P138" s="181">
        <f t="shared" si="8"/>
        <v>342.92610958187345</v>
      </c>
      <c r="Q138" s="180">
        <f t="shared" si="6"/>
        <v>0.30054873758271117</v>
      </c>
    </row>
    <row r="139" spans="12:17">
      <c r="L139">
        <v>2088</v>
      </c>
      <c r="M139">
        <v>60873.273699999998</v>
      </c>
      <c r="N139" s="175">
        <v>72274.60269</v>
      </c>
      <c r="O139" s="181">
        <f t="shared" si="7"/>
        <v>116.96147169248104</v>
      </c>
      <c r="P139" s="181">
        <f t="shared" si="8"/>
        <v>326.56834513622118</v>
      </c>
      <c r="Q139" s="180">
        <f t="shared" si="6"/>
        <v>0.28621239713954527</v>
      </c>
    </row>
    <row r="140" spans="12:17">
      <c r="L140">
        <v>2089</v>
      </c>
      <c r="M140">
        <v>60192.327839999998</v>
      </c>
      <c r="N140" s="175">
        <v>71404.620599999995</v>
      </c>
      <c r="O140" s="181">
        <f t="shared" si="7"/>
        <v>104.44267385547039</v>
      </c>
      <c r="P140" s="181">
        <f t="shared" si="8"/>
        <v>310.57422497734399</v>
      </c>
      <c r="Q140" s="180">
        <f t="shared" si="6"/>
        <v>0.2721947633456126</v>
      </c>
    </row>
    <row r="141" spans="12:17">
      <c r="L141">
        <v>2090</v>
      </c>
      <c r="M141">
        <v>59517.283640000001</v>
      </c>
      <c r="N141" s="175">
        <v>70555.556289999993</v>
      </c>
      <c r="O141" s="181">
        <f t="shared" si="7"/>
        <v>92.032374641893398</v>
      </c>
      <c r="P141" s="181">
        <f t="shared" si="8"/>
        <v>294.96466616820305</v>
      </c>
      <c r="Q141" s="180">
        <f t="shared" si="6"/>
        <v>0.25851416842086156</v>
      </c>
    </row>
    <row r="142" spans="12:17">
      <c r="L142">
        <v>2091</v>
      </c>
      <c r="M142">
        <v>58848.46142</v>
      </c>
      <c r="N142" s="175">
        <v>69728.122919999994</v>
      </c>
      <c r="O142" s="181">
        <f t="shared" si="7"/>
        <v>79.736462950645887</v>
      </c>
      <c r="P142" s="181">
        <f t="shared" si="8"/>
        <v>279.75277974506469</v>
      </c>
      <c r="Q142" s="180">
        <f t="shared" si="6"/>
        <v>0.24518210319462286</v>
      </c>
    </row>
    <row r="143" spans="12:17">
      <c r="L143">
        <v>2092</v>
      </c>
      <c r="M143">
        <v>58185.107530000001</v>
      </c>
      <c r="N143" s="175">
        <v>68921.179319999996</v>
      </c>
      <c r="O143" s="181">
        <f t="shared" si="7"/>
        <v>67.541083360108928</v>
      </c>
      <c r="P143" s="181">
        <f t="shared" si="8"/>
        <v>264.91758595407862</v>
      </c>
      <c r="Q143" s="180">
        <f t="shared" si="6"/>
        <v>0.23218018050313638</v>
      </c>
    </row>
    <row r="144" spans="12:17">
      <c r="L144">
        <v>2093</v>
      </c>
      <c r="M144">
        <v>57525.592299999997</v>
      </c>
      <c r="N144" s="175">
        <v>68131.390199999994</v>
      </c>
      <c r="O144" s="181">
        <f t="shared" si="7"/>
        <v>55.416275325003767</v>
      </c>
      <c r="P144" s="181">
        <f t="shared" si="8"/>
        <v>250.39776740763716</v>
      </c>
      <c r="Q144" s="180">
        <f t="shared" ref="Q144:Q151" si="9">+P144/$P$41</f>
        <v>0.21945466030467761</v>
      </c>
    </row>
    <row r="145" spans="12:17">
      <c r="L145">
        <v>2094</v>
      </c>
      <c r="M145">
        <v>56870.913829999998</v>
      </c>
      <c r="N145" s="175">
        <v>67355.914050000007</v>
      </c>
      <c r="O145" s="181">
        <f t="shared" si="7"/>
        <v>43.380388339548858</v>
      </c>
      <c r="P145" s="181">
        <f t="shared" si="8"/>
        <v>236.14108457932355</v>
      </c>
      <c r="Q145" s="180">
        <f t="shared" si="9"/>
        <v>0.20695975861465693</v>
      </c>
    </row>
    <row r="146" spans="12:17">
      <c r="L146">
        <v>2095</v>
      </c>
      <c r="M146">
        <v>56220.99697</v>
      </c>
      <c r="N146" s="175">
        <v>66594.190889999998</v>
      </c>
      <c r="O146" s="181">
        <f t="shared" si="7"/>
        <v>31.432040814233346</v>
      </c>
      <c r="P146" s="181">
        <f t="shared" si="8"/>
        <v>222.13724255903583</v>
      </c>
      <c r="Q146" s="180">
        <f t="shared" si="9"/>
        <v>0.1946864527248342</v>
      </c>
    </row>
    <row r="147" spans="12:17">
      <c r="L147">
        <v>2096</v>
      </c>
      <c r="M147">
        <v>55577.099540000003</v>
      </c>
      <c r="N147" s="175">
        <v>65845.029479999997</v>
      </c>
      <c r="O147" s="181">
        <f t="shared" si="7"/>
        <v>19.594357046039704</v>
      </c>
      <c r="P147" s="181">
        <f t="shared" si="8"/>
        <v>208.36434108478363</v>
      </c>
      <c r="Q147" s="180">
        <f t="shared" si="9"/>
        <v>0.18261554871584892</v>
      </c>
    </row>
    <row r="148" spans="12:17">
      <c r="L148">
        <v>2097</v>
      </c>
      <c r="M148">
        <v>54939.02824</v>
      </c>
      <c r="N148" s="175">
        <v>65108.921260000003</v>
      </c>
      <c r="O148" s="181">
        <f t="shared" si="7"/>
        <v>7.8637833256875638</v>
      </c>
      <c r="P148" s="181">
        <f t="shared" si="8"/>
        <v>194.8314149982051</v>
      </c>
      <c r="Q148" s="180">
        <f t="shared" si="9"/>
        <v>0.17075496494145934</v>
      </c>
    </row>
    <row r="149" spans="12:17">
      <c r="L149">
        <v>2098</v>
      </c>
      <c r="M149">
        <v>54304.727939999997</v>
      </c>
      <c r="N149" s="175">
        <v>64382.062550000002</v>
      </c>
      <c r="O149" s="181">
        <f t="shared" si="7"/>
        <v>-3.7974627294029233</v>
      </c>
      <c r="P149" s="181">
        <f t="shared" si="8"/>
        <v>181.46853583104155</v>
      </c>
      <c r="Q149" s="180">
        <f t="shared" si="9"/>
        <v>0.15904341440056227</v>
      </c>
    </row>
    <row r="150" spans="12:17">
      <c r="L150">
        <v>2099</v>
      </c>
      <c r="M150">
        <v>53674.768969999997</v>
      </c>
      <c r="N150" s="175">
        <v>63663.784849999996</v>
      </c>
      <c r="O150" s="181">
        <f t="shared" si="7"/>
        <v>-15.378895930335375</v>
      </c>
      <c r="P150" s="181">
        <f t="shared" si="8"/>
        <v>168.26341359543073</v>
      </c>
      <c r="Q150" s="180">
        <f t="shared" si="9"/>
        <v>0.14747012585050898</v>
      </c>
    </row>
    <row r="151" spans="12:17">
      <c r="L151">
        <v>2100</v>
      </c>
      <c r="M151">
        <v>53050.611210000003</v>
      </c>
      <c r="N151" s="175">
        <v>62953.815779999997</v>
      </c>
      <c r="O151" s="181">
        <f t="shared" si="7"/>
        <v>-26.853677223287718</v>
      </c>
      <c r="P151" s="181">
        <f t="shared" si="8"/>
        <v>155.21104074179391</v>
      </c>
      <c r="Q151" s="180">
        <f t="shared" si="9"/>
        <v>0.13603071055371946</v>
      </c>
    </row>
    <row r="152" spans="12:17">
      <c r="N152" s="175">
        <v>62252.630550000002</v>
      </c>
      <c r="O152" s="181">
        <f t="shared" si="7"/>
        <v>-1002.1586403342181</v>
      </c>
      <c r="P152" s="181">
        <f t="shared" si="8"/>
        <v>142.32015373255683</v>
      </c>
    </row>
    <row r="153" spans="12:17">
      <c r="N153" s="175">
        <v>61560.079360000003</v>
      </c>
      <c r="O153" s="181">
        <f t="shared" si="7"/>
        <v>-1002.1586403342181</v>
      </c>
      <c r="P153" s="181">
        <f t="shared" si="8"/>
        <v>129.58799858091049</v>
      </c>
    </row>
    <row r="154" spans="12:17">
      <c r="N154" s="175">
        <v>60873.273699999998</v>
      </c>
      <c r="O154" s="181">
        <f t="shared" si="7"/>
        <v>-1002.1586403342181</v>
      </c>
      <c r="P154" s="181">
        <f t="shared" si="8"/>
        <v>116.96147169248104</v>
      </c>
    </row>
    <row r="155" spans="12:17">
      <c r="N155" s="175">
        <v>60192.327839999998</v>
      </c>
      <c r="O155" s="181">
        <f t="shared" si="7"/>
        <v>-1002.1586403342181</v>
      </c>
      <c r="P155" s="181">
        <f t="shared" si="8"/>
        <v>104.44267385547039</v>
      </c>
    </row>
    <row r="156" spans="12:17">
      <c r="N156" s="175">
        <v>59517.283640000001</v>
      </c>
      <c r="O156" s="181">
        <f t="shared" si="7"/>
        <v>-1002.1586403342181</v>
      </c>
      <c r="P156" s="181">
        <f t="shared" si="8"/>
        <v>92.032374641893398</v>
      </c>
    </row>
    <row r="157" spans="12:17">
      <c r="N157" s="175">
        <v>58848.46142</v>
      </c>
      <c r="O157" s="181">
        <f t="shared" si="7"/>
        <v>-1002.1586403342181</v>
      </c>
      <c r="P157" s="181">
        <f t="shared" si="8"/>
        <v>79.736462950645887</v>
      </c>
    </row>
    <row r="158" spans="12:17">
      <c r="N158" s="175">
        <v>58185.107530000001</v>
      </c>
      <c r="O158" s="181">
        <f t="shared" si="7"/>
        <v>-1002.1586403342181</v>
      </c>
      <c r="P158" s="181">
        <f t="shared" si="8"/>
        <v>67.541083360108928</v>
      </c>
    </row>
    <row r="159" spans="12:17">
      <c r="N159" s="175">
        <v>57525.592299999997</v>
      </c>
      <c r="O159" s="181">
        <f t="shared" si="7"/>
        <v>-1002.1586403342181</v>
      </c>
      <c r="P159" s="181">
        <f t="shared" si="8"/>
        <v>55.416275325003767</v>
      </c>
    </row>
    <row r="160" spans="12:17">
      <c r="N160" s="175">
        <v>56870.913829999998</v>
      </c>
      <c r="O160" s="181">
        <f t="shared" si="7"/>
        <v>-1002.1586403342181</v>
      </c>
      <c r="P160" s="181">
        <f t="shared" si="8"/>
        <v>43.380388339548858</v>
      </c>
    </row>
    <row r="161" spans="14:16">
      <c r="N161" s="175">
        <v>56220.99697</v>
      </c>
      <c r="O161" s="181">
        <f t="shared" si="7"/>
        <v>-1002.1586403342181</v>
      </c>
      <c r="P161" s="181">
        <f t="shared" si="8"/>
        <v>31.432040814233346</v>
      </c>
    </row>
    <row r="162" spans="14:16">
      <c r="N162" s="175">
        <v>55577.099540000003</v>
      </c>
      <c r="O162" s="181">
        <f t="shared" si="7"/>
        <v>-1002.1586403342181</v>
      </c>
      <c r="P162" s="181">
        <f t="shared" si="8"/>
        <v>19.594357046039704</v>
      </c>
    </row>
    <row r="163" spans="14:16">
      <c r="N163" s="175">
        <v>54939.02824</v>
      </c>
      <c r="O163" s="181">
        <f t="shared" si="7"/>
        <v>-1002.1586403342181</v>
      </c>
      <c r="P163" s="181">
        <f t="shared" si="8"/>
        <v>7.8637833256875638</v>
      </c>
    </row>
    <row r="164" spans="14:16">
      <c r="N164" s="175">
        <v>54304.727939999997</v>
      </c>
      <c r="O164" s="181">
        <f t="shared" si="7"/>
        <v>-1002.1586403342181</v>
      </c>
      <c r="P164" s="181">
        <f t="shared" si="8"/>
        <v>-3.7974627294029233</v>
      </c>
    </row>
    <row r="165" spans="14:16">
      <c r="N165" s="175">
        <v>53674.768969999997</v>
      </c>
      <c r="O165" s="181">
        <f t="shared" si="7"/>
        <v>-1002.1586403342181</v>
      </c>
      <c r="P165" s="181">
        <f t="shared" si="8"/>
        <v>-15.378895930335375</v>
      </c>
    </row>
    <row r="166" spans="14:16">
      <c r="N166" s="175">
        <v>53050.611210000003</v>
      </c>
      <c r="O166" s="181">
        <f t="shared" si="7"/>
        <v>-1002.1586403342181</v>
      </c>
      <c r="P166" s="181">
        <f t="shared" si="8"/>
        <v>-26.853677223287718</v>
      </c>
    </row>
  </sheetData>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pageSetUpPr fitToPage="1"/>
  </sheetPr>
  <dimension ref="A1:AB68"/>
  <sheetViews>
    <sheetView showGridLines="0" zoomScale="66" zoomScaleNormal="66" zoomScaleSheetLayoutView="75" workbookViewId="0">
      <pane xSplit="3" ySplit="5" topLeftCell="D6" activePane="bottomRight" state="frozen"/>
      <selection pane="topRight" activeCell="D1" sqref="D1"/>
      <selection pane="bottomLeft" activeCell="A6" sqref="A6"/>
      <selection pane="bottomRight" activeCell="M5" sqref="M5"/>
    </sheetView>
  </sheetViews>
  <sheetFormatPr defaultRowHeight="13.5"/>
  <cols>
    <col min="1" max="1" width="9.375" style="141" customWidth="1"/>
    <col min="2" max="2" width="10" style="139" customWidth="1"/>
    <col min="3" max="3" width="7.375" style="140" customWidth="1"/>
    <col min="4" max="5" width="11.875" style="141" customWidth="1"/>
    <col min="6" max="7" width="9.25" style="141" customWidth="1"/>
    <col min="8" max="8" width="9.75" style="141" customWidth="1"/>
    <col min="9" max="9" width="13.875" style="141" customWidth="1"/>
    <col min="10" max="10" width="22" style="141" bestFit="1" customWidth="1"/>
    <col min="11" max="11" width="9" style="141"/>
    <col min="12" max="13" width="8.5" style="141" bestFit="1" customWidth="1"/>
    <col min="14" max="15" width="8.125" style="141" bestFit="1" customWidth="1"/>
    <col min="16" max="16" width="13.375" style="141" customWidth="1"/>
    <col min="17" max="17" width="8.125" style="141" bestFit="1" customWidth="1"/>
    <col min="18" max="18" width="9.625" style="141" bestFit="1" customWidth="1"/>
    <col min="19" max="255" width="9" style="141"/>
    <col min="256" max="256" width="9.375" style="141" customWidth="1"/>
    <col min="257" max="257" width="10" style="141" customWidth="1"/>
    <col min="258" max="258" width="7.375" style="141" customWidth="1"/>
    <col min="259" max="260" width="11.875" style="141" customWidth="1"/>
    <col min="261" max="262" width="9.25" style="141" customWidth="1"/>
    <col min="263" max="263" width="9.75" style="141" customWidth="1"/>
    <col min="264" max="264" width="13.875" style="141" customWidth="1"/>
    <col min="265" max="265" width="22" style="141" bestFit="1" customWidth="1"/>
    <col min="266" max="266" width="9" style="141"/>
    <col min="267" max="268" width="8.5" style="141" bestFit="1" customWidth="1"/>
    <col min="269" max="273" width="8.125" style="141" bestFit="1" customWidth="1"/>
    <col min="274" max="274" width="9.625" style="141" bestFit="1" customWidth="1"/>
    <col min="275" max="511" width="9" style="141"/>
    <col min="512" max="512" width="9.375" style="141" customWidth="1"/>
    <col min="513" max="513" width="10" style="141" customWidth="1"/>
    <col min="514" max="514" width="7.375" style="141" customWidth="1"/>
    <col min="515" max="516" width="11.875" style="141" customWidth="1"/>
    <col min="517" max="518" width="9.25" style="141" customWidth="1"/>
    <col min="519" max="519" width="9.75" style="141" customWidth="1"/>
    <col min="520" max="520" width="13.875" style="141" customWidth="1"/>
    <col min="521" max="521" width="22" style="141" bestFit="1" customWidth="1"/>
    <col min="522" max="522" width="9" style="141"/>
    <col min="523" max="524" width="8.5" style="141" bestFit="1" customWidth="1"/>
    <col min="525" max="529" width="8.125" style="141" bestFit="1" customWidth="1"/>
    <col min="530" max="530" width="9.625" style="141" bestFit="1" customWidth="1"/>
    <col min="531" max="767" width="9" style="141"/>
    <col min="768" max="768" width="9.375" style="141" customWidth="1"/>
    <col min="769" max="769" width="10" style="141" customWidth="1"/>
    <col min="770" max="770" width="7.375" style="141" customWidth="1"/>
    <col min="771" max="772" width="11.875" style="141" customWidth="1"/>
    <col min="773" max="774" width="9.25" style="141" customWidth="1"/>
    <col min="775" max="775" width="9.75" style="141" customWidth="1"/>
    <col min="776" max="776" width="13.875" style="141" customWidth="1"/>
    <col min="777" max="777" width="22" style="141" bestFit="1" customWidth="1"/>
    <col min="778" max="778" width="9" style="141"/>
    <col min="779" max="780" width="8.5" style="141" bestFit="1" customWidth="1"/>
    <col min="781" max="785" width="8.125" style="141" bestFit="1" customWidth="1"/>
    <col min="786" max="786" width="9.625" style="141" bestFit="1" customWidth="1"/>
    <col min="787" max="1023" width="9" style="141"/>
    <col min="1024" max="1024" width="9.375" style="141" customWidth="1"/>
    <col min="1025" max="1025" width="10" style="141" customWidth="1"/>
    <col min="1026" max="1026" width="7.375" style="141" customWidth="1"/>
    <col min="1027" max="1028" width="11.875" style="141" customWidth="1"/>
    <col min="1029" max="1030" width="9.25" style="141" customWidth="1"/>
    <col min="1031" max="1031" width="9.75" style="141" customWidth="1"/>
    <col min="1032" max="1032" width="13.875" style="141" customWidth="1"/>
    <col min="1033" max="1033" width="22" style="141" bestFit="1" customWidth="1"/>
    <col min="1034" max="1034" width="9" style="141"/>
    <col min="1035" max="1036" width="8.5" style="141" bestFit="1" customWidth="1"/>
    <col min="1037" max="1041" width="8.125" style="141" bestFit="1" customWidth="1"/>
    <col min="1042" max="1042" width="9.625" style="141" bestFit="1" customWidth="1"/>
    <col min="1043" max="1279" width="9" style="141"/>
    <col min="1280" max="1280" width="9.375" style="141" customWidth="1"/>
    <col min="1281" max="1281" width="10" style="141" customWidth="1"/>
    <col min="1282" max="1282" width="7.375" style="141" customWidth="1"/>
    <col min="1283" max="1284" width="11.875" style="141" customWidth="1"/>
    <col min="1285" max="1286" width="9.25" style="141" customWidth="1"/>
    <col min="1287" max="1287" width="9.75" style="141" customWidth="1"/>
    <col min="1288" max="1288" width="13.875" style="141" customWidth="1"/>
    <col min="1289" max="1289" width="22" style="141" bestFit="1" customWidth="1"/>
    <col min="1290" max="1290" width="9" style="141"/>
    <col min="1291" max="1292" width="8.5" style="141" bestFit="1" customWidth="1"/>
    <col min="1293" max="1297" width="8.125" style="141" bestFit="1" customWidth="1"/>
    <col min="1298" max="1298" width="9.625" style="141" bestFit="1" customWidth="1"/>
    <col min="1299" max="1535" width="9" style="141"/>
    <col min="1536" max="1536" width="9.375" style="141" customWidth="1"/>
    <col min="1537" max="1537" width="10" style="141" customWidth="1"/>
    <col min="1538" max="1538" width="7.375" style="141" customWidth="1"/>
    <col min="1539" max="1540" width="11.875" style="141" customWidth="1"/>
    <col min="1541" max="1542" width="9.25" style="141" customWidth="1"/>
    <col min="1543" max="1543" width="9.75" style="141" customWidth="1"/>
    <col min="1544" max="1544" width="13.875" style="141" customWidth="1"/>
    <col min="1545" max="1545" width="22" style="141" bestFit="1" customWidth="1"/>
    <col min="1546" max="1546" width="9" style="141"/>
    <col min="1547" max="1548" width="8.5" style="141" bestFit="1" customWidth="1"/>
    <col min="1549" max="1553" width="8.125" style="141" bestFit="1" customWidth="1"/>
    <col min="1554" max="1554" width="9.625" style="141" bestFit="1" customWidth="1"/>
    <col min="1555" max="1791" width="9" style="141"/>
    <col min="1792" max="1792" width="9.375" style="141" customWidth="1"/>
    <col min="1793" max="1793" width="10" style="141" customWidth="1"/>
    <col min="1794" max="1794" width="7.375" style="141" customWidth="1"/>
    <col min="1795" max="1796" width="11.875" style="141" customWidth="1"/>
    <col min="1797" max="1798" width="9.25" style="141" customWidth="1"/>
    <col min="1799" max="1799" width="9.75" style="141" customWidth="1"/>
    <col min="1800" max="1800" width="13.875" style="141" customWidth="1"/>
    <col min="1801" max="1801" width="22" style="141" bestFit="1" customWidth="1"/>
    <col min="1802" max="1802" width="9" style="141"/>
    <col min="1803" max="1804" width="8.5" style="141" bestFit="1" customWidth="1"/>
    <col min="1805" max="1809" width="8.125" style="141" bestFit="1" customWidth="1"/>
    <col min="1810" max="1810" width="9.625" style="141" bestFit="1" customWidth="1"/>
    <col min="1811" max="2047" width="9" style="141"/>
    <col min="2048" max="2048" width="9.375" style="141" customWidth="1"/>
    <col min="2049" max="2049" width="10" style="141" customWidth="1"/>
    <col min="2050" max="2050" width="7.375" style="141" customWidth="1"/>
    <col min="2051" max="2052" width="11.875" style="141" customWidth="1"/>
    <col min="2053" max="2054" width="9.25" style="141" customWidth="1"/>
    <col min="2055" max="2055" width="9.75" style="141" customWidth="1"/>
    <col min="2056" max="2056" width="13.875" style="141" customWidth="1"/>
    <col min="2057" max="2057" width="22" style="141" bestFit="1" customWidth="1"/>
    <col min="2058" max="2058" width="9" style="141"/>
    <col min="2059" max="2060" width="8.5" style="141" bestFit="1" customWidth="1"/>
    <col min="2061" max="2065" width="8.125" style="141" bestFit="1" customWidth="1"/>
    <col min="2066" max="2066" width="9.625" style="141" bestFit="1" customWidth="1"/>
    <col min="2067" max="2303" width="9" style="141"/>
    <col min="2304" max="2304" width="9.375" style="141" customWidth="1"/>
    <col min="2305" max="2305" width="10" style="141" customWidth="1"/>
    <col min="2306" max="2306" width="7.375" style="141" customWidth="1"/>
    <col min="2307" max="2308" width="11.875" style="141" customWidth="1"/>
    <col min="2309" max="2310" width="9.25" style="141" customWidth="1"/>
    <col min="2311" max="2311" width="9.75" style="141" customWidth="1"/>
    <col min="2312" max="2312" width="13.875" style="141" customWidth="1"/>
    <col min="2313" max="2313" width="22" style="141" bestFit="1" customWidth="1"/>
    <col min="2314" max="2314" width="9" style="141"/>
    <col min="2315" max="2316" width="8.5" style="141" bestFit="1" customWidth="1"/>
    <col min="2317" max="2321" width="8.125" style="141" bestFit="1" customWidth="1"/>
    <col min="2322" max="2322" width="9.625" style="141" bestFit="1" customWidth="1"/>
    <col min="2323" max="2559" width="9" style="141"/>
    <col min="2560" max="2560" width="9.375" style="141" customWidth="1"/>
    <col min="2561" max="2561" width="10" style="141" customWidth="1"/>
    <col min="2562" max="2562" width="7.375" style="141" customWidth="1"/>
    <col min="2563" max="2564" width="11.875" style="141" customWidth="1"/>
    <col min="2565" max="2566" width="9.25" style="141" customWidth="1"/>
    <col min="2567" max="2567" width="9.75" style="141" customWidth="1"/>
    <col min="2568" max="2568" width="13.875" style="141" customWidth="1"/>
    <col min="2569" max="2569" width="22" style="141" bestFit="1" customWidth="1"/>
    <col min="2570" max="2570" width="9" style="141"/>
    <col min="2571" max="2572" width="8.5" style="141" bestFit="1" customWidth="1"/>
    <col min="2573" max="2577" width="8.125" style="141" bestFit="1" customWidth="1"/>
    <col min="2578" max="2578" width="9.625" style="141" bestFit="1" customWidth="1"/>
    <col min="2579" max="2815" width="9" style="141"/>
    <col min="2816" max="2816" width="9.375" style="141" customWidth="1"/>
    <col min="2817" max="2817" width="10" style="141" customWidth="1"/>
    <col min="2818" max="2818" width="7.375" style="141" customWidth="1"/>
    <col min="2819" max="2820" width="11.875" style="141" customWidth="1"/>
    <col min="2821" max="2822" width="9.25" style="141" customWidth="1"/>
    <col min="2823" max="2823" width="9.75" style="141" customWidth="1"/>
    <col min="2824" max="2824" width="13.875" style="141" customWidth="1"/>
    <col min="2825" max="2825" width="22" style="141" bestFit="1" customWidth="1"/>
    <col min="2826" max="2826" width="9" style="141"/>
    <col min="2827" max="2828" width="8.5" style="141" bestFit="1" customWidth="1"/>
    <col min="2829" max="2833" width="8.125" style="141" bestFit="1" customWidth="1"/>
    <col min="2834" max="2834" width="9.625" style="141" bestFit="1" customWidth="1"/>
    <col min="2835" max="3071" width="9" style="141"/>
    <col min="3072" max="3072" width="9.375" style="141" customWidth="1"/>
    <col min="3073" max="3073" width="10" style="141" customWidth="1"/>
    <col min="3074" max="3074" width="7.375" style="141" customWidth="1"/>
    <col min="3075" max="3076" width="11.875" style="141" customWidth="1"/>
    <col min="3077" max="3078" width="9.25" style="141" customWidth="1"/>
    <col min="3079" max="3079" width="9.75" style="141" customWidth="1"/>
    <col min="3080" max="3080" width="13.875" style="141" customWidth="1"/>
    <col min="3081" max="3081" width="22" style="141" bestFit="1" customWidth="1"/>
    <col min="3082" max="3082" width="9" style="141"/>
    <col min="3083" max="3084" width="8.5" style="141" bestFit="1" customWidth="1"/>
    <col min="3085" max="3089" width="8.125" style="141" bestFit="1" customWidth="1"/>
    <col min="3090" max="3090" width="9.625" style="141" bestFit="1" customWidth="1"/>
    <col min="3091" max="3327" width="9" style="141"/>
    <col min="3328" max="3328" width="9.375" style="141" customWidth="1"/>
    <col min="3329" max="3329" width="10" style="141" customWidth="1"/>
    <col min="3330" max="3330" width="7.375" style="141" customWidth="1"/>
    <col min="3331" max="3332" width="11.875" style="141" customWidth="1"/>
    <col min="3333" max="3334" width="9.25" style="141" customWidth="1"/>
    <col min="3335" max="3335" width="9.75" style="141" customWidth="1"/>
    <col min="3336" max="3336" width="13.875" style="141" customWidth="1"/>
    <col min="3337" max="3337" width="22" style="141" bestFit="1" customWidth="1"/>
    <col min="3338" max="3338" width="9" style="141"/>
    <col min="3339" max="3340" width="8.5" style="141" bestFit="1" customWidth="1"/>
    <col min="3341" max="3345" width="8.125" style="141" bestFit="1" customWidth="1"/>
    <col min="3346" max="3346" width="9.625" style="141" bestFit="1" customWidth="1"/>
    <col min="3347" max="3583" width="9" style="141"/>
    <col min="3584" max="3584" width="9.375" style="141" customWidth="1"/>
    <col min="3585" max="3585" width="10" style="141" customWidth="1"/>
    <col min="3586" max="3586" width="7.375" style="141" customWidth="1"/>
    <col min="3587" max="3588" width="11.875" style="141" customWidth="1"/>
    <col min="3589" max="3590" width="9.25" style="141" customWidth="1"/>
    <col min="3591" max="3591" width="9.75" style="141" customWidth="1"/>
    <col min="3592" max="3592" width="13.875" style="141" customWidth="1"/>
    <col min="3593" max="3593" width="22" style="141" bestFit="1" customWidth="1"/>
    <col min="3594" max="3594" width="9" style="141"/>
    <col min="3595" max="3596" width="8.5" style="141" bestFit="1" customWidth="1"/>
    <col min="3597" max="3601" width="8.125" style="141" bestFit="1" customWidth="1"/>
    <col min="3602" max="3602" width="9.625" style="141" bestFit="1" customWidth="1"/>
    <col min="3603" max="3839" width="9" style="141"/>
    <col min="3840" max="3840" width="9.375" style="141" customWidth="1"/>
    <col min="3841" max="3841" width="10" style="141" customWidth="1"/>
    <col min="3842" max="3842" width="7.375" style="141" customWidth="1"/>
    <col min="3843" max="3844" width="11.875" style="141" customWidth="1"/>
    <col min="3845" max="3846" width="9.25" style="141" customWidth="1"/>
    <col min="3847" max="3847" width="9.75" style="141" customWidth="1"/>
    <col min="3848" max="3848" width="13.875" style="141" customWidth="1"/>
    <col min="3849" max="3849" width="22" style="141" bestFit="1" customWidth="1"/>
    <col min="3850" max="3850" width="9" style="141"/>
    <col min="3851" max="3852" width="8.5" style="141" bestFit="1" customWidth="1"/>
    <col min="3853" max="3857" width="8.125" style="141" bestFit="1" customWidth="1"/>
    <col min="3858" max="3858" width="9.625" style="141" bestFit="1" customWidth="1"/>
    <col min="3859" max="4095" width="9" style="141"/>
    <col min="4096" max="4096" width="9.375" style="141" customWidth="1"/>
    <col min="4097" max="4097" width="10" style="141" customWidth="1"/>
    <col min="4098" max="4098" width="7.375" style="141" customWidth="1"/>
    <col min="4099" max="4100" width="11.875" style="141" customWidth="1"/>
    <col min="4101" max="4102" width="9.25" style="141" customWidth="1"/>
    <col min="4103" max="4103" width="9.75" style="141" customWidth="1"/>
    <col min="4104" max="4104" width="13.875" style="141" customWidth="1"/>
    <col min="4105" max="4105" width="22" style="141" bestFit="1" customWidth="1"/>
    <col min="4106" max="4106" width="9" style="141"/>
    <col min="4107" max="4108" width="8.5" style="141" bestFit="1" customWidth="1"/>
    <col min="4109" max="4113" width="8.125" style="141" bestFit="1" customWidth="1"/>
    <col min="4114" max="4114" width="9.625" style="141" bestFit="1" customWidth="1"/>
    <col min="4115" max="4351" width="9" style="141"/>
    <col min="4352" max="4352" width="9.375" style="141" customWidth="1"/>
    <col min="4353" max="4353" width="10" style="141" customWidth="1"/>
    <col min="4354" max="4354" width="7.375" style="141" customWidth="1"/>
    <col min="4355" max="4356" width="11.875" style="141" customWidth="1"/>
    <col min="4357" max="4358" width="9.25" style="141" customWidth="1"/>
    <col min="4359" max="4359" width="9.75" style="141" customWidth="1"/>
    <col min="4360" max="4360" width="13.875" style="141" customWidth="1"/>
    <col min="4361" max="4361" width="22" style="141" bestFit="1" customWidth="1"/>
    <col min="4362" max="4362" width="9" style="141"/>
    <col min="4363" max="4364" width="8.5" style="141" bestFit="1" customWidth="1"/>
    <col min="4365" max="4369" width="8.125" style="141" bestFit="1" customWidth="1"/>
    <col min="4370" max="4370" width="9.625" style="141" bestFit="1" customWidth="1"/>
    <col min="4371" max="4607" width="9" style="141"/>
    <col min="4608" max="4608" width="9.375" style="141" customWidth="1"/>
    <col min="4609" max="4609" width="10" style="141" customWidth="1"/>
    <col min="4610" max="4610" width="7.375" style="141" customWidth="1"/>
    <col min="4611" max="4612" width="11.875" style="141" customWidth="1"/>
    <col min="4613" max="4614" width="9.25" style="141" customWidth="1"/>
    <col min="4615" max="4615" width="9.75" style="141" customWidth="1"/>
    <col min="4616" max="4616" width="13.875" style="141" customWidth="1"/>
    <col min="4617" max="4617" width="22" style="141" bestFit="1" customWidth="1"/>
    <col min="4618" max="4618" width="9" style="141"/>
    <col min="4619" max="4620" width="8.5" style="141" bestFit="1" customWidth="1"/>
    <col min="4621" max="4625" width="8.125" style="141" bestFit="1" customWidth="1"/>
    <col min="4626" max="4626" width="9.625" style="141" bestFit="1" customWidth="1"/>
    <col min="4627" max="4863" width="9" style="141"/>
    <col min="4864" max="4864" width="9.375" style="141" customWidth="1"/>
    <col min="4865" max="4865" width="10" style="141" customWidth="1"/>
    <col min="4866" max="4866" width="7.375" style="141" customWidth="1"/>
    <col min="4867" max="4868" width="11.875" style="141" customWidth="1"/>
    <col min="4869" max="4870" width="9.25" style="141" customWidth="1"/>
    <col min="4871" max="4871" width="9.75" style="141" customWidth="1"/>
    <col min="4872" max="4872" width="13.875" style="141" customWidth="1"/>
    <col min="4873" max="4873" width="22" style="141" bestFit="1" customWidth="1"/>
    <col min="4874" max="4874" width="9" style="141"/>
    <col min="4875" max="4876" width="8.5" style="141" bestFit="1" customWidth="1"/>
    <col min="4877" max="4881" width="8.125" style="141" bestFit="1" customWidth="1"/>
    <col min="4882" max="4882" width="9.625" style="141" bestFit="1" customWidth="1"/>
    <col min="4883" max="5119" width="9" style="141"/>
    <col min="5120" max="5120" width="9.375" style="141" customWidth="1"/>
    <col min="5121" max="5121" width="10" style="141" customWidth="1"/>
    <col min="5122" max="5122" width="7.375" style="141" customWidth="1"/>
    <col min="5123" max="5124" width="11.875" style="141" customWidth="1"/>
    <col min="5125" max="5126" width="9.25" style="141" customWidth="1"/>
    <col min="5127" max="5127" width="9.75" style="141" customWidth="1"/>
    <col min="5128" max="5128" width="13.875" style="141" customWidth="1"/>
    <col min="5129" max="5129" width="22" style="141" bestFit="1" customWidth="1"/>
    <col min="5130" max="5130" width="9" style="141"/>
    <col min="5131" max="5132" width="8.5" style="141" bestFit="1" customWidth="1"/>
    <col min="5133" max="5137" width="8.125" style="141" bestFit="1" customWidth="1"/>
    <col min="5138" max="5138" width="9.625" style="141" bestFit="1" customWidth="1"/>
    <col min="5139" max="5375" width="9" style="141"/>
    <col min="5376" max="5376" width="9.375" style="141" customWidth="1"/>
    <col min="5377" max="5377" width="10" style="141" customWidth="1"/>
    <col min="5378" max="5378" width="7.375" style="141" customWidth="1"/>
    <col min="5379" max="5380" width="11.875" style="141" customWidth="1"/>
    <col min="5381" max="5382" width="9.25" style="141" customWidth="1"/>
    <col min="5383" max="5383" width="9.75" style="141" customWidth="1"/>
    <col min="5384" max="5384" width="13.875" style="141" customWidth="1"/>
    <col min="5385" max="5385" width="22" style="141" bestFit="1" customWidth="1"/>
    <col min="5386" max="5386" width="9" style="141"/>
    <col min="5387" max="5388" width="8.5" style="141" bestFit="1" customWidth="1"/>
    <col min="5389" max="5393" width="8.125" style="141" bestFit="1" customWidth="1"/>
    <col min="5394" max="5394" width="9.625" style="141" bestFit="1" customWidth="1"/>
    <col min="5395" max="5631" width="9" style="141"/>
    <col min="5632" max="5632" width="9.375" style="141" customWidth="1"/>
    <col min="5633" max="5633" width="10" style="141" customWidth="1"/>
    <col min="5634" max="5634" width="7.375" style="141" customWidth="1"/>
    <col min="5635" max="5636" width="11.875" style="141" customWidth="1"/>
    <col min="5637" max="5638" width="9.25" style="141" customWidth="1"/>
    <col min="5639" max="5639" width="9.75" style="141" customWidth="1"/>
    <col min="5640" max="5640" width="13.875" style="141" customWidth="1"/>
    <col min="5641" max="5641" width="22" style="141" bestFit="1" customWidth="1"/>
    <col min="5642" max="5642" width="9" style="141"/>
    <col min="5643" max="5644" width="8.5" style="141" bestFit="1" customWidth="1"/>
    <col min="5645" max="5649" width="8.125" style="141" bestFit="1" customWidth="1"/>
    <col min="5650" max="5650" width="9.625" style="141" bestFit="1" customWidth="1"/>
    <col min="5651" max="5887" width="9" style="141"/>
    <col min="5888" max="5888" width="9.375" style="141" customWidth="1"/>
    <col min="5889" max="5889" width="10" style="141" customWidth="1"/>
    <col min="5890" max="5890" width="7.375" style="141" customWidth="1"/>
    <col min="5891" max="5892" width="11.875" style="141" customWidth="1"/>
    <col min="5893" max="5894" width="9.25" style="141" customWidth="1"/>
    <col min="5895" max="5895" width="9.75" style="141" customWidth="1"/>
    <col min="5896" max="5896" width="13.875" style="141" customWidth="1"/>
    <col min="5897" max="5897" width="22" style="141" bestFit="1" customWidth="1"/>
    <col min="5898" max="5898" width="9" style="141"/>
    <col min="5899" max="5900" width="8.5" style="141" bestFit="1" customWidth="1"/>
    <col min="5901" max="5905" width="8.125" style="141" bestFit="1" customWidth="1"/>
    <col min="5906" max="5906" width="9.625" style="141" bestFit="1" customWidth="1"/>
    <col min="5907" max="6143" width="9" style="141"/>
    <col min="6144" max="6144" width="9.375" style="141" customWidth="1"/>
    <col min="6145" max="6145" width="10" style="141" customWidth="1"/>
    <col min="6146" max="6146" width="7.375" style="141" customWidth="1"/>
    <col min="6147" max="6148" width="11.875" style="141" customWidth="1"/>
    <col min="6149" max="6150" width="9.25" style="141" customWidth="1"/>
    <col min="6151" max="6151" width="9.75" style="141" customWidth="1"/>
    <col min="6152" max="6152" width="13.875" style="141" customWidth="1"/>
    <col min="6153" max="6153" width="22" style="141" bestFit="1" customWidth="1"/>
    <col min="6154" max="6154" width="9" style="141"/>
    <col min="6155" max="6156" width="8.5" style="141" bestFit="1" customWidth="1"/>
    <col min="6157" max="6161" width="8.125" style="141" bestFit="1" customWidth="1"/>
    <col min="6162" max="6162" width="9.625" style="141" bestFit="1" customWidth="1"/>
    <col min="6163" max="6399" width="9" style="141"/>
    <col min="6400" max="6400" width="9.375" style="141" customWidth="1"/>
    <col min="6401" max="6401" width="10" style="141" customWidth="1"/>
    <col min="6402" max="6402" width="7.375" style="141" customWidth="1"/>
    <col min="6403" max="6404" width="11.875" style="141" customWidth="1"/>
    <col min="6405" max="6406" width="9.25" style="141" customWidth="1"/>
    <col min="6407" max="6407" width="9.75" style="141" customWidth="1"/>
    <col min="6408" max="6408" width="13.875" style="141" customWidth="1"/>
    <col min="6409" max="6409" width="22" style="141" bestFit="1" customWidth="1"/>
    <col min="6410" max="6410" width="9" style="141"/>
    <col min="6411" max="6412" width="8.5" style="141" bestFit="1" customWidth="1"/>
    <col min="6413" max="6417" width="8.125" style="141" bestFit="1" customWidth="1"/>
    <col min="6418" max="6418" width="9.625" style="141" bestFit="1" customWidth="1"/>
    <col min="6419" max="6655" width="9" style="141"/>
    <col min="6656" max="6656" width="9.375" style="141" customWidth="1"/>
    <col min="6657" max="6657" width="10" style="141" customWidth="1"/>
    <col min="6658" max="6658" width="7.375" style="141" customWidth="1"/>
    <col min="6659" max="6660" width="11.875" style="141" customWidth="1"/>
    <col min="6661" max="6662" width="9.25" style="141" customWidth="1"/>
    <col min="6663" max="6663" width="9.75" style="141" customWidth="1"/>
    <col min="6664" max="6664" width="13.875" style="141" customWidth="1"/>
    <col min="6665" max="6665" width="22" style="141" bestFit="1" customWidth="1"/>
    <col min="6666" max="6666" width="9" style="141"/>
    <col min="6667" max="6668" width="8.5" style="141" bestFit="1" customWidth="1"/>
    <col min="6669" max="6673" width="8.125" style="141" bestFit="1" customWidth="1"/>
    <col min="6674" max="6674" width="9.625" style="141" bestFit="1" customWidth="1"/>
    <col min="6675" max="6911" width="9" style="141"/>
    <col min="6912" max="6912" width="9.375" style="141" customWidth="1"/>
    <col min="6913" max="6913" width="10" style="141" customWidth="1"/>
    <col min="6914" max="6914" width="7.375" style="141" customWidth="1"/>
    <col min="6915" max="6916" width="11.875" style="141" customWidth="1"/>
    <col min="6917" max="6918" width="9.25" style="141" customWidth="1"/>
    <col min="6919" max="6919" width="9.75" style="141" customWidth="1"/>
    <col min="6920" max="6920" width="13.875" style="141" customWidth="1"/>
    <col min="6921" max="6921" width="22" style="141" bestFit="1" customWidth="1"/>
    <col min="6922" max="6922" width="9" style="141"/>
    <col min="6923" max="6924" width="8.5" style="141" bestFit="1" customWidth="1"/>
    <col min="6925" max="6929" width="8.125" style="141" bestFit="1" customWidth="1"/>
    <col min="6930" max="6930" width="9.625" style="141" bestFit="1" customWidth="1"/>
    <col min="6931" max="7167" width="9" style="141"/>
    <col min="7168" max="7168" width="9.375" style="141" customWidth="1"/>
    <col min="7169" max="7169" width="10" style="141" customWidth="1"/>
    <col min="7170" max="7170" width="7.375" style="141" customWidth="1"/>
    <col min="7171" max="7172" width="11.875" style="141" customWidth="1"/>
    <col min="7173" max="7174" width="9.25" style="141" customWidth="1"/>
    <col min="7175" max="7175" width="9.75" style="141" customWidth="1"/>
    <col min="7176" max="7176" width="13.875" style="141" customWidth="1"/>
    <col min="7177" max="7177" width="22" style="141" bestFit="1" customWidth="1"/>
    <col min="7178" max="7178" width="9" style="141"/>
    <col min="7179" max="7180" width="8.5" style="141" bestFit="1" customWidth="1"/>
    <col min="7181" max="7185" width="8.125" style="141" bestFit="1" customWidth="1"/>
    <col min="7186" max="7186" width="9.625" style="141" bestFit="1" customWidth="1"/>
    <col min="7187" max="7423" width="9" style="141"/>
    <col min="7424" max="7424" width="9.375" style="141" customWidth="1"/>
    <col min="7425" max="7425" width="10" style="141" customWidth="1"/>
    <col min="7426" max="7426" width="7.375" style="141" customWidth="1"/>
    <col min="7427" max="7428" width="11.875" style="141" customWidth="1"/>
    <col min="7429" max="7430" width="9.25" style="141" customWidth="1"/>
    <col min="7431" max="7431" width="9.75" style="141" customWidth="1"/>
    <col min="7432" max="7432" width="13.875" style="141" customWidth="1"/>
    <col min="7433" max="7433" width="22" style="141" bestFit="1" customWidth="1"/>
    <col min="7434" max="7434" width="9" style="141"/>
    <col min="7435" max="7436" width="8.5" style="141" bestFit="1" customWidth="1"/>
    <col min="7437" max="7441" width="8.125" style="141" bestFit="1" customWidth="1"/>
    <col min="7442" max="7442" width="9.625" style="141" bestFit="1" customWidth="1"/>
    <col min="7443" max="7679" width="9" style="141"/>
    <col min="7680" max="7680" width="9.375" style="141" customWidth="1"/>
    <col min="7681" max="7681" width="10" style="141" customWidth="1"/>
    <col min="7682" max="7682" width="7.375" style="141" customWidth="1"/>
    <col min="7683" max="7684" width="11.875" style="141" customWidth="1"/>
    <col min="7685" max="7686" width="9.25" style="141" customWidth="1"/>
    <col min="7687" max="7687" width="9.75" style="141" customWidth="1"/>
    <col min="7688" max="7688" width="13.875" style="141" customWidth="1"/>
    <col min="7689" max="7689" width="22" style="141" bestFit="1" customWidth="1"/>
    <col min="7690" max="7690" width="9" style="141"/>
    <col min="7691" max="7692" width="8.5" style="141" bestFit="1" customWidth="1"/>
    <col min="7693" max="7697" width="8.125" style="141" bestFit="1" customWidth="1"/>
    <col min="7698" max="7698" width="9.625" style="141" bestFit="1" customWidth="1"/>
    <col min="7699" max="7935" width="9" style="141"/>
    <col min="7936" max="7936" width="9.375" style="141" customWidth="1"/>
    <col min="7937" max="7937" width="10" style="141" customWidth="1"/>
    <col min="7938" max="7938" width="7.375" style="141" customWidth="1"/>
    <col min="7939" max="7940" width="11.875" style="141" customWidth="1"/>
    <col min="7941" max="7942" width="9.25" style="141" customWidth="1"/>
    <col min="7943" max="7943" width="9.75" style="141" customWidth="1"/>
    <col min="7944" max="7944" width="13.875" style="141" customWidth="1"/>
    <col min="7945" max="7945" width="22" style="141" bestFit="1" customWidth="1"/>
    <col min="7946" max="7946" width="9" style="141"/>
    <col min="7947" max="7948" width="8.5" style="141" bestFit="1" customWidth="1"/>
    <col min="7949" max="7953" width="8.125" style="141" bestFit="1" customWidth="1"/>
    <col min="7954" max="7954" width="9.625" style="141" bestFit="1" customWidth="1"/>
    <col min="7955" max="8191" width="9" style="141"/>
    <col min="8192" max="8192" width="9.375" style="141" customWidth="1"/>
    <col min="8193" max="8193" width="10" style="141" customWidth="1"/>
    <col min="8194" max="8194" width="7.375" style="141" customWidth="1"/>
    <col min="8195" max="8196" width="11.875" style="141" customWidth="1"/>
    <col min="8197" max="8198" width="9.25" style="141" customWidth="1"/>
    <col min="8199" max="8199" width="9.75" style="141" customWidth="1"/>
    <col min="8200" max="8200" width="13.875" style="141" customWidth="1"/>
    <col min="8201" max="8201" width="22" style="141" bestFit="1" customWidth="1"/>
    <col min="8202" max="8202" width="9" style="141"/>
    <col min="8203" max="8204" width="8.5" style="141" bestFit="1" customWidth="1"/>
    <col min="8205" max="8209" width="8.125" style="141" bestFit="1" customWidth="1"/>
    <col min="8210" max="8210" width="9.625" style="141" bestFit="1" customWidth="1"/>
    <col min="8211" max="8447" width="9" style="141"/>
    <col min="8448" max="8448" width="9.375" style="141" customWidth="1"/>
    <col min="8449" max="8449" width="10" style="141" customWidth="1"/>
    <col min="8450" max="8450" width="7.375" style="141" customWidth="1"/>
    <col min="8451" max="8452" width="11.875" style="141" customWidth="1"/>
    <col min="8453" max="8454" width="9.25" style="141" customWidth="1"/>
    <col min="8455" max="8455" width="9.75" style="141" customWidth="1"/>
    <col min="8456" max="8456" width="13.875" style="141" customWidth="1"/>
    <col min="8457" max="8457" width="22" style="141" bestFit="1" customWidth="1"/>
    <col min="8458" max="8458" width="9" style="141"/>
    <col min="8459" max="8460" width="8.5" style="141" bestFit="1" customWidth="1"/>
    <col min="8461" max="8465" width="8.125" style="141" bestFit="1" customWidth="1"/>
    <col min="8466" max="8466" width="9.625" style="141" bestFit="1" customWidth="1"/>
    <col min="8467" max="8703" width="9" style="141"/>
    <col min="8704" max="8704" width="9.375" style="141" customWidth="1"/>
    <col min="8705" max="8705" width="10" style="141" customWidth="1"/>
    <col min="8706" max="8706" width="7.375" style="141" customWidth="1"/>
    <col min="8707" max="8708" width="11.875" style="141" customWidth="1"/>
    <col min="8709" max="8710" width="9.25" style="141" customWidth="1"/>
    <col min="8711" max="8711" width="9.75" style="141" customWidth="1"/>
    <col min="8712" max="8712" width="13.875" style="141" customWidth="1"/>
    <col min="8713" max="8713" width="22" style="141" bestFit="1" customWidth="1"/>
    <col min="8714" max="8714" width="9" style="141"/>
    <col min="8715" max="8716" width="8.5" style="141" bestFit="1" customWidth="1"/>
    <col min="8717" max="8721" width="8.125" style="141" bestFit="1" customWidth="1"/>
    <col min="8722" max="8722" width="9.625" style="141" bestFit="1" customWidth="1"/>
    <col min="8723" max="8959" width="9" style="141"/>
    <col min="8960" max="8960" width="9.375" style="141" customWidth="1"/>
    <col min="8961" max="8961" width="10" style="141" customWidth="1"/>
    <col min="8962" max="8962" width="7.375" style="141" customWidth="1"/>
    <col min="8963" max="8964" width="11.875" style="141" customWidth="1"/>
    <col min="8965" max="8966" width="9.25" style="141" customWidth="1"/>
    <col min="8967" max="8967" width="9.75" style="141" customWidth="1"/>
    <col min="8968" max="8968" width="13.875" style="141" customWidth="1"/>
    <col min="8969" max="8969" width="22" style="141" bestFit="1" customWidth="1"/>
    <col min="8970" max="8970" width="9" style="141"/>
    <col min="8971" max="8972" width="8.5" style="141" bestFit="1" customWidth="1"/>
    <col min="8973" max="8977" width="8.125" style="141" bestFit="1" customWidth="1"/>
    <col min="8978" max="8978" width="9.625" style="141" bestFit="1" customWidth="1"/>
    <col min="8979" max="9215" width="9" style="141"/>
    <col min="9216" max="9216" width="9.375" style="141" customWidth="1"/>
    <col min="9217" max="9217" width="10" style="141" customWidth="1"/>
    <col min="9218" max="9218" width="7.375" style="141" customWidth="1"/>
    <col min="9219" max="9220" width="11.875" style="141" customWidth="1"/>
    <col min="9221" max="9222" width="9.25" style="141" customWidth="1"/>
    <col min="9223" max="9223" width="9.75" style="141" customWidth="1"/>
    <col min="9224" max="9224" width="13.875" style="141" customWidth="1"/>
    <col min="9225" max="9225" width="22" style="141" bestFit="1" customWidth="1"/>
    <col min="9226" max="9226" width="9" style="141"/>
    <col min="9227" max="9228" width="8.5" style="141" bestFit="1" customWidth="1"/>
    <col min="9229" max="9233" width="8.125" style="141" bestFit="1" customWidth="1"/>
    <col min="9234" max="9234" width="9.625" style="141" bestFit="1" customWidth="1"/>
    <col min="9235" max="9471" width="9" style="141"/>
    <col min="9472" max="9472" width="9.375" style="141" customWidth="1"/>
    <col min="9473" max="9473" width="10" style="141" customWidth="1"/>
    <col min="9474" max="9474" width="7.375" style="141" customWidth="1"/>
    <col min="9475" max="9476" width="11.875" style="141" customWidth="1"/>
    <col min="9477" max="9478" width="9.25" style="141" customWidth="1"/>
    <col min="9479" max="9479" width="9.75" style="141" customWidth="1"/>
    <col min="9480" max="9480" width="13.875" style="141" customWidth="1"/>
    <col min="9481" max="9481" width="22" style="141" bestFit="1" customWidth="1"/>
    <col min="9482" max="9482" width="9" style="141"/>
    <col min="9483" max="9484" width="8.5" style="141" bestFit="1" customWidth="1"/>
    <col min="9485" max="9489" width="8.125" style="141" bestFit="1" customWidth="1"/>
    <col min="9490" max="9490" width="9.625" style="141" bestFit="1" customWidth="1"/>
    <col min="9491" max="9727" width="9" style="141"/>
    <col min="9728" max="9728" width="9.375" style="141" customWidth="1"/>
    <col min="9729" max="9729" width="10" style="141" customWidth="1"/>
    <col min="9730" max="9730" width="7.375" style="141" customWidth="1"/>
    <col min="9731" max="9732" width="11.875" style="141" customWidth="1"/>
    <col min="9733" max="9734" width="9.25" style="141" customWidth="1"/>
    <col min="9735" max="9735" width="9.75" style="141" customWidth="1"/>
    <col min="9736" max="9736" width="13.875" style="141" customWidth="1"/>
    <col min="9737" max="9737" width="22" style="141" bestFit="1" customWidth="1"/>
    <col min="9738" max="9738" width="9" style="141"/>
    <col min="9739" max="9740" width="8.5" style="141" bestFit="1" customWidth="1"/>
    <col min="9741" max="9745" width="8.125" style="141" bestFit="1" customWidth="1"/>
    <col min="9746" max="9746" width="9.625" style="141" bestFit="1" customWidth="1"/>
    <col min="9747" max="9983" width="9" style="141"/>
    <col min="9984" max="9984" width="9.375" style="141" customWidth="1"/>
    <col min="9985" max="9985" width="10" style="141" customWidth="1"/>
    <col min="9986" max="9986" width="7.375" style="141" customWidth="1"/>
    <col min="9987" max="9988" width="11.875" style="141" customWidth="1"/>
    <col min="9989" max="9990" width="9.25" style="141" customWidth="1"/>
    <col min="9991" max="9991" width="9.75" style="141" customWidth="1"/>
    <col min="9992" max="9992" width="13.875" style="141" customWidth="1"/>
    <col min="9993" max="9993" width="22" style="141" bestFit="1" customWidth="1"/>
    <col min="9994" max="9994" width="9" style="141"/>
    <col min="9995" max="9996" width="8.5" style="141" bestFit="1" customWidth="1"/>
    <col min="9997" max="10001" width="8.125" style="141" bestFit="1" customWidth="1"/>
    <col min="10002" max="10002" width="9.625" style="141" bestFit="1" customWidth="1"/>
    <col min="10003" max="10239" width="9" style="141"/>
    <col min="10240" max="10240" width="9.375" style="141" customWidth="1"/>
    <col min="10241" max="10241" width="10" style="141" customWidth="1"/>
    <col min="10242" max="10242" width="7.375" style="141" customWidth="1"/>
    <col min="10243" max="10244" width="11.875" style="141" customWidth="1"/>
    <col min="10245" max="10246" width="9.25" style="141" customWidth="1"/>
    <col min="10247" max="10247" width="9.75" style="141" customWidth="1"/>
    <col min="10248" max="10248" width="13.875" style="141" customWidth="1"/>
    <col min="10249" max="10249" width="22" style="141" bestFit="1" customWidth="1"/>
    <col min="10250" max="10250" width="9" style="141"/>
    <col min="10251" max="10252" width="8.5" style="141" bestFit="1" customWidth="1"/>
    <col min="10253" max="10257" width="8.125" style="141" bestFit="1" customWidth="1"/>
    <col min="10258" max="10258" width="9.625" style="141" bestFit="1" customWidth="1"/>
    <col min="10259" max="10495" width="9" style="141"/>
    <col min="10496" max="10496" width="9.375" style="141" customWidth="1"/>
    <col min="10497" max="10497" width="10" style="141" customWidth="1"/>
    <col min="10498" max="10498" width="7.375" style="141" customWidth="1"/>
    <col min="10499" max="10500" width="11.875" style="141" customWidth="1"/>
    <col min="10501" max="10502" width="9.25" style="141" customWidth="1"/>
    <col min="10503" max="10503" width="9.75" style="141" customWidth="1"/>
    <col min="10504" max="10504" width="13.875" style="141" customWidth="1"/>
    <col min="10505" max="10505" width="22" style="141" bestFit="1" customWidth="1"/>
    <col min="10506" max="10506" width="9" style="141"/>
    <col min="10507" max="10508" width="8.5" style="141" bestFit="1" customWidth="1"/>
    <col min="10509" max="10513" width="8.125" style="141" bestFit="1" customWidth="1"/>
    <col min="10514" max="10514" width="9.625" style="141" bestFit="1" customWidth="1"/>
    <col min="10515" max="10751" width="9" style="141"/>
    <col min="10752" max="10752" width="9.375" style="141" customWidth="1"/>
    <col min="10753" max="10753" width="10" style="141" customWidth="1"/>
    <col min="10754" max="10754" width="7.375" style="141" customWidth="1"/>
    <col min="10755" max="10756" width="11.875" style="141" customWidth="1"/>
    <col min="10757" max="10758" width="9.25" style="141" customWidth="1"/>
    <col min="10759" max="10759" width="9.75" style="141" customWidth="1"/>
    <col min="10760" max="10760" width="13.875" style="141" customWidth="1"/>
    <col min="10761" max="10761" width="22" style="141" bestFit="1" customWidth="1"/>
    <col min="10762" max="10762" width="9" style="141"/>
    <col min="10763" max="10764" width="8.5" style="141" bestFit="1" customWidth="1"/>
    <col min="10765" max="10769" width="8.125" style="141" bestFit="1" customWidth="1"/>
    <col min="10770" max="10770" width="9.625" style="141" bestFit="1" customWidth="1"/>
    <col min="10771" max="11007" width="9" style="141"/>
    <col min="11008" max="11008" width="9.375" style="141" customWidth="1"/>
    <col min="11009" max="11009" width="10" style="141" customWidth="1"/>
    <col min="11010" max="11010" width="7.375" style="141" customWidth="1"/>
    <col min="11011" max="11012" width="11.875" style="141" customWidth="1"/>
    <col min="11013" max="11014" width="9.25" style="141" customWidth="1"/>
    <col min="11015" max="11015" width="9.75" style="141" customWidth="1"/>
    <col min="11016" max="11016" width="13.875" style="141" customWidth="1"/>
    <col min="11017" max="11017" width="22" style="141" bestFit="1" customWidth="1"/>
    <col min="11018" max="11018" width="9" style="141"/>
    <col min="11019" max="11020" width="8.5" style="141" bestFit="1" customWidth="1"/>
    <col min="11021" max="11025" width="8.125" style="141" bestFit="1" customWidth="1"/>
    <col min="11026" max="11026" width="9.625" style="141" bestFit="1" customWidth="1"/>
    <col min="11027" max="11263" width="9" style="141"/>
    <col min="11264" max="11264" width="9.375" style="141" customWidth="1"/>
    <col min="11265" max="11265" width="10" style="141" customWidth="1"/>
    <col min="11266" max="11266" width="7.375" style="141" customWidth="1"/>
    <col min="11267" max="11268" width="11.875" style="141" customWidth="1"/>
    <col min="11269" max="11270" width="9.25" style="141" customWidth="1"/>
    <col min="11271" max="11271" width="9.75" style="141" customWidth="1"/>
    <col min="11272" max="11272" width="13.875" style="141" customWidth="1"/>
    <col min="11273" max="11273" width="22" style="141" bestFit="1" customWidth="1"/>
    <col min="11274" max="11274" width="9" style="141"/>
    <col min="11275" max="11276" width="8.5" style="141" bestFit="1" customWidth="1"/>
    <col min="11277" max="11281" width="8.125" style="141" bestFit="1" customWidth="1"/>
    <col min="11282" max="11282" width="9.625" style="141" bestFit="1" customWidth="1"/>
    <col min="11283" max="11519" width="9" style="141"/>
    <col min="11520" max="11520" width="9.375" style="141" customWidth="1"/>
    <col min="11521" max="11521" width="10" style="141" customWidth="1"/>
    <col min="11522" max="11522" width="7.375" style="141" customWidth="1"/>
    <col min="11523" max="11524" width="11.875" style="141" customWidth="1"/>
    <col min="11525" max="11526" width="9.25" style="141" customWidth="1"/>
    <col min="11527" max="11527" width="9.75" style="141" customWidth="1"/>
    <col min="11528" max="11528" width="13.875" style="141" customWidth="1"/>
    <col min="11529" max="11529" width="22" style="141" bestFit="1" customWidth="1"/>
    <col min="11530" max="11530" width="9" style="141"/>
    <col min="11531" max="11532" width="8.5" style="141" bestFit="1" customWidth="1"/>
    <col min="11533" max="11537" width="8.125" style="141" bestFit="1" customWidth="1"/>
    <col min="11538" max="11538" width="9.625" style="141" bestFit="1" customWidth="1"/>
    <col min="11539" max="11775" width="9" style="141"/>
    <col min="11776" max="11776" width="9.375" style="141" customWidth="1"/>
    <col min="11777" max="11777" width="10" style="141" customWidth="1"/>
    <col min="11778" max="11778" width="7.375" style="141" customWidth="1"/>
    <col min="11779" max="11780" width="11.875" style="141" customWidth="1"/>
    <col min="11781" max="11782" width="9.25" style="141" customWidth="1"/>
    <col min="11783" max="11783" width="9.75" style="141" customWidth="1"/>
    <col min="11784" max="11784" width="13.875" style="141" customWidth="1"/>
    <col min="11785" max="11785" width="22" style="141" bestFit="1" customWidth="1"/>
    <col min="11786" max="11786" width="9" style="141"/>
    <col min="11787" max="11788" width="8.5" style="141" bestFit="1" customWidth="1"/>
    <col min="11789" max="11793" width="8.125" style="141" bestFit="1" customWidth="1"/>
    <col min="11794" max="11794" width="9.625" style="141" bestFit="1" customWidth="1"/>
    <col min="11795" max="12031" width="9" style="141"/>
    <col min="12032" max="12032" width="9.375" style="141" customWidth="1"/>
    <col min="12033" max="12033" width="10" style="141" customWidth="1"/>
    <col min="12034" max="12034" width="7.375" style="141" customWidth="1"/>
    <col min="12035" max="12036" width="11.875" style="141" customWidth="1"/>
    <col min="12037" max="12038" width="9.25" style="141" customWidth="1"/>
    <col min="12039" max="12039" width="9.75" style="141" customWidth="1"/>
    <col min="12040" max="12040" width="13.875" style="141" customWidth="1"/>
    <col min="12041" max="12041" width="22" style="141" bestFit="1" customWidth="1"/>
    <col min="12042" max="12042" width="9" style="141"/>
    <col min="12043" max="12044" width="8.5" style="141" bestFit="1" customWidth="1"/>
    <col min="12045" max="12049" width="8.125" style="141" bestFit="1" customWidth="1"/>
    <col min="12050" max="12050" width="9.625" style="141" bestFit="1" customWidth="1"/>
    <col min="12051" max="12287" width="9" style="141"/>
    <col min="12288" max="12288" width="9.375" style="141" customWidth="1"/>
    <col min="12289" max="12289" width="10" style="141" customWidth="1"/>
    <col min="12290" max="12290" width="7.375" style="141" customWidth="1"/>
    <col min="12291" max="12292" width="11.875" style="141" customWidth="1"/>
    <col min="12293" max="12294" width="9.25" style="141" customWidth="1"/>
    <col min="12295" max="12295" width="9.75" style="141" customWidth="1"/>
    <col min="12296" max="12296" width="13.875" style="141" customWidth="1"/>
    <col min="12297" max="12297" width="22" style="141" bestFit="1" customWidth="1"/>
    <col min="12298" max="12298" width="9" style="141"/>
    <col min="12299" max="12300" width="8.5" style="141" bestFit="1" customWidth="1"/>
    <col min="12301" max="12305" width="8.125" style="141" bestFit="1" customWidth="1"/>
    <col min="12306" max="12306" width="9.625" style="141" bestFit="1" customWidth="1"/>
    <col min="12307" max="12543" width="9" style="141"/>
    <col min="12544" max="12544" width="9.375" style="141" customWidth="1"/>
    <col min="12545" max="12545" width="10" style="141" customWidth="1"/>
    <col min="12546" max="12546" width="7.375" style="141" customWidth="1"/>
    <col min="12547" max="12548" width="11.875" style="141" customWidth="1"/>
    <col min="12549" max="12550" width="9.25" style="141" customWidth="1"/>
    <col min="12551" max="12551" width="9.75" style="141" customWidth="1"/>
    <col min="12552" max="12552" width="13.875" style="141" customWidth="1"/>
    <col min="12553" max="12553" width="22" style="141" bestFit="1" customWidth="1"/>
    <col min="12554" max="12554" width="9" style="141"/>
    <col min="12555" max="12556" width="8.5" style="141" bestFit="1" customWidth="1"/>
    <col min="12557" max="12561" width="8.125" style="141" bestFit="1" customWidth="1"/>
    <col min="12562" max="12562" width="9.625" style="141" bestFit="1" customWidth="1"/>
    <col min="12563" max="12799" width="9" style="141"/>
    <col min="12800" max="12800" width="9.375" style="141" customWidth="1"/>
    <col min="12801" max="12801" width="10" style="141" customWidth="1"/>
    <col min="12802" max="12802" width="7.375" style="141" customWidth="1"/>
    <col min="12803" max="12804" width="11.875" style="141" customWidth="1"/>
    <col min="12805" max="12806" width="9.25" style="141" customWidth="1"/>
    <col min="12807" max="12807" width="9.75" style="141" customWidth="1"/>
    <col min="12808" max="12808" width="13.875" style="141" customWidth="1"/>
    <col min="12809" max="12809" width="22" style="141" bestFit="1" customWidth="1"/>
    <col min="12810" max="12810" width="9" style="141"/>
    <col min="12811" max="12812" width="8.5" style="141" bestFit="1" customWidth="1"/>
    <col min="12813" max="12817" width="8.125" style="141" bestFit="1" customWidth="1"/>
    <col min="12818" max="12818" width="9.625" style="141" bestFit="1" customWidth="1"/>
    <col min="12819" max="13055" width="9" style="141"/>
    <col min="13056" max="13056" width="9.375" style="141" customWidth="1"/>
    <col min="13057" max="13057" width="10" style="141" customWidth="1"/>
    <col min="13058" max="13058" width="7.375" style="141" customWidth="1"/>
    <col min="13059" max="13060" width="11.875" style="141" customWidth="1"/>
    <col min="13061" max="13062" width="9.25" style="141" customWidth="1"/>
    <col min="13063" max="13063" width="9.75" style="141" customWidth="1"/>
    <col min="13064" max="13064" width="13.875" style="141" customWidth="1"/>
    <col min="13065" max="13065" width="22" style="141" bestFit="1" customWidth="1"/>
    <col min="13066" max="13066" width="9" style="141"/>
    <col min="13067" max="13068" width="8.5" style="141" bestFit="1" customWidth="1"/>
    <col min="13069" max="13073" width="8.125" style="141" bestFit="1" customWidth="1"/>
    <col min="13074" max="13074" width="9.625" style="141" bestFit="1" customWidth="1"/>
    <col min="13075" max="13311" width="9" style="141"/>
    <col min="13312" max="13312" width="9.375" style="141" customWidth="1"/>
    <col min="13313" max="13313" width="10" style="141" customWidth="1"/>
    <col min="13314" max="13314" width="7.375" style="141" customWidth="1"/>
    <col min="13315" max="13316" width="11.875" style="141" customWidth="1"/>
    <col min="13317" max="13318" width="9.25" style="141" customWidth="1"/>
    <col min="13319" max="13319" width="9.75" style="141" customWidth="1"/>
    <col min="13320" max="13320" width="13.875" style="141" customWidth="1"/>
    <col min="13321" max="13321" width="22" style="141" bestFit="1" customWidth="1"/>
    <col min="13322" max="13322" width="9" style="141"/>
    <col min="13323" max="13324" width="8.5" style="141" bestFit="1" customWidth="1"/>
    <col min="13325" max="13329" width="8.125" style="141" bestFit="1" customWidth="1"/>
    <col min="13330" max="13330" width="9.625" style="141" bestFit="1" customWidth="1"/>
    <col min="13331" max="13567" width="9" style="141"/>
    <col min="13568" max="13568" width="9.375" style="141" customWidth="1"/>
    <col min="13569" max="13569" width="10" style="141" customWidth="1"/>
    <col min="13570" max="13570" width="7.375" style="141" customWidth="1"/>
    <col min="13571" max="13572" width="11.875" style="141" customWidth="1"/>
    <col min="13573" max="13574" width="9.25" style="141" customWidth="1"/>
    <col min="13575" max="13575" width="9.75" style="141" customWidth="1"/>
    <col min="13576" max="13576" width="13.875" style="141" customWidth="1"/>
    <col min="13577" max="13577" width="22" style="141" bestFit="1" customWidth="1"/>
    <col min="13578" max="13578" width="9" style="141"/>
    <col min="13579" max="13580" width="8.5" style="141" bestFit="1" customWidth="1"/>
    <col min="13581" max="13585" width="8.125" style="141" bestFit="1" customWidth="1"/>
    <col min="13586" max="13586" width="9.625" style="141" bestFit="1" customWidth="1"/>
    <col min="13587" max="13823" width="9" style="141"/>
    <col min="13824" max="13824" width="9.375" style="141" customWidth="1"/>
    <col min="13825" max="13825" width="10" style="141" customWidth="1"/>
    <col min="13826" max="13826" width="7.375" style="141" customWidth="1"/>
    <col min="13827" max="13828" width="11.875" style="141" customWidth="1"/>
    <col min="13829" max="13830" width="9.25" style="141" customWidth="1"/>
    <col min="13831" max="13831" width="9.75" style="141" customWidth="1"/>
    <col min="13832" max="13832" width="13.875" style="141" customWidth="1"/>
    <col min="13833" max="13833" width="22" style="141" bestFit="1" customWidth="1"/>
    <col min="13834" max="13834" width="9" style="141"/>
    <col min="13835" max="13836" width="8.5" style="141" bestFit="1" customWidth="1"/>
    <col min="13837" max="13841" width="8.125" style="141" bestFit="1" customWidth="1"/>
    <col min="13842" max="13842" width="9.625" style="141" bestFit="1" customWidth="1"/>
    <col min="13843" max="14079" width="9" style="141"/>
    <col min="14080" max="14080" width="9.375" style="141" customWidth="1"/>
    <col min="14081" max="14081" width="10" style="141" customWidth="1"/>
    <col min="14082" max="14082" width="7.375" style="141" customWidth="1"/>
    <col min="14083" max="14084" width="11.875" style="141" customWidth="1"/>
    <col min="14085" max="14086" width="9.25" style="141" customWidth="1"/>
    <col min="14087" max="14087" width="9.75" style="141" customWidth="1"/>
    <col min="14088" max="14088" width="13.875" style="141" customWidth="1"/>
    <col min="14089" max="14089" width="22" style="141" bestFit="1" customWidth="1"/>
    <col min="14090" max="14090" width="9" style="141"/>
    <col min="14091" max="14092" width="8.5" style="141" bestFit="1" customWidth="1"/>
    <col min="14093" max="14097" width="8.125" style="141" bestFit="1" customWidth="1"/>
    <col min="14098" max="14098" width="9.625" style="141" bestFit="1" customWidth="1"/>
    <col min="14099" max="14335" width="9" style="141"/>
    <col min="14336" max="14336" width="9.375" style="141" customWidth="1"/>
    <col min="14337" max="14337" width="10" style="141" customWidth="1"/>
    <col min="14338" max="14338" width="7.375" style="141" customWidth="1"/>
    <col min="14339" max="14340" width="11.875" style="141" customWidth="1"/>
    <col min="14341" max="14342" width="9.25" style="141" customWidth="1"/>
    <col min="14343" max="14343" width="9.75" style="141" customWidth="1"/>
    <col min="14344" max="14344" width="13.875" style="141" customWidth="1"/>
    <col min="14345" max="14345" width="22" style="141" bestFit="1" customWidth="1"/>
    <col min="14346" max="14346" width="9" style="141"/>
    <col min="14347" max="14348" width="8.5" style="141" bestFit="1" customWidth="1"/>
    <col min="14349" max="14353" width="8.125" style="141" bestFit="1" customWidth="1"/>
    <col min="14354" max="14354" width="9.625" style="141" bestFit="1" customWidth="1"/>
    <col min="14355" max="14591" width="9" style="141"/>
    <col min="14592" max="14592" width="9.375" style="141" customWidth="1"/>
    <col min="14593" max="14593" width="10" style="141" customWidth="1"/>
    <col min="14594" max="14594" width="7.375" style="141" customWidth="1"/>
    <col min="14595" max="14596" width="11.875" style="141" customWidth="1"/>
    <col min="14597" max="14598" width="9.25" style="141" customWidth="1"/>
    <col min="14599" max="14599" width="9.75" style="141" customWidth="1"/>
    <col min="14600" max="14600" width="13.875" style="141" customWidth="1"/>
    <col min="14601" max="14601" width="22" style="141" bestFit="1" customWidth="1"/>
    <col min="14602" max="14602" width="9" style="141"/>
    <col min="14603" max="14604" width="8.5" style="141" bestFit="1" customWidth="1"/>
    <col min="14605" max="14609" width="8.125" style="141" bestFit="1" customWidth="1"/>
    <col min="14610" max="14610" width="9.625" style="141" bestFit="1" customWidth="1"/>
    <col min="14611" max="14847" width="9" style="141"/>
    <col min="14848" max="14848" width="9.375" style="141" customWidth="1"/>
    <col min="14849" max="14849" width="10" style="141" customWidth="1"/>
    <col min="14850" max="14850" width="7.375" style="141" customWidth="1"/>
    <col min="14851" max="14852" width="11.875" style="141" customWidth="1"/>
    <col min="14853" max="14854" width="9.25" style="141" customWidth="1"/>
    <col min="14855" max="14855" width="9.75" style="141" customWidth="1"/>
    <col min="14856" max="14856" width="13.875" style="141" customWidth="1"/>
    <col min="14857" max="14857" width="22" style="141" bestFit="1" customWidth="1"/>
    <col min="14858" max="14858" width="9" style="141"/>
    <col min="14859" max="14860" width="8.5" style="141" bestFit="1" customWidth="1"/>
    <col min="14861" max="14865" width="8.125" style="141" bestFit="1" customWidth="1"/>
    <col min="14866" max="14866" width="9.625" style="141" bestFit="1" customWidth="1"/>
    <col min="14867" max="15103" width="9" style="141"/>
    <col min="15104" max="15104" width="9.375" style="141" customWidth="1"/>
    <col min="15105" max="15105" width="10" style="141" customWidth="1"/>
    <col min="15106" max="15106" width="7.375" style="141" customWidth="1"/>
    <col min="15107" max="15108" width="11.875" style="141" customWidth="1"/>
    <col min="15109" max="15110" width="9.25" style="141" customWidth="1"/>
    <col min="15111" max="15111" width="9.75" style="141" customWidth="1"/>
    <col min="15112" max="15112" width="13.875" style="141" customWidth="1"/>
    <col min="15113" max="15113" width="22" style="141" bestFit="1" customWidth="1"/>
    <col min="15114" max="15114" width="9" style="141"/>
    <col min="15115" max="15116" width="8.5" style="141" bestFit="1" customWidth="1"/>
    <col min="15117" max="15121" width="8.125" style="141" bestFit="1" customWidth="1"/>
    <col min="15122" max="15122" width="9.625" style="141" bestFit="1" customWidth="1"/>
    <col min="15123" max="15359" width="9" style="141"/>
    <col min="15360" max="15360" width="9.375" style="141" customWidth="1"/>
    <col min="15361" max="15361" width="10" style="141" customWidth="1"/>
    <col min="15362" max="15362" width="7.375" style="141" customWidth="1"/>
    <col min="15363" max="15364" width="11.875" style="141" customWidth="1"/>
    <col min="15365" max="15366" width="9.25" style="141" customWidth="1"/>
    <col min="15367" max="15367" width="9.75" style="141" customWidth="1"/>
    <col min="15368" max="15368" width="13.875" style="141" customWidth="1"/>
    <col min="15369" max="15369" width="22" style="141" bestFit="1" customWidth="1"/>
    <col min="15370" max="15370" width="9" style="141"/>
    <col min="15371" max="15372" width="8.5" style="141" bestFit="1" customWidth="1"/>
    <col min="15373" max="15377" width="8.125" style="141" bestFit="1" customWidth="1"/>
    <col min="15378" max="15378" width="9.625" style="141" bestFit="1" customWidth="1"/>
    <col min="15379" max="15615" width="9" style="141"/>
    <col min="15616" max="15616" width="9.375" style="141" customWidth="1"/>
    <col min="15617" max="15617" width="10" style="141" customWidth="1"/>
    <col min="15618" max="15618" width="7.375" style="141" customWidth="1"/>
    <col min="15619" max="15620" width="11.875" style="141" customWidth="1"/>
    <col min="15621" max="15622" width="9.25" style="141" customWidth="1"/>
    <col min="15623" max="15623" width="9.75" style="141" customWidth="1"/>
    <col min="15624" max="15624" width="13.875" style="141" customWidth="1"/>
    <col min="15625" max="15625" width="22" style="141" bestFit="1" customWidth="1"/>
    <col min="15626" max="15626" width="9" style="141"/>
    <col min="15627" max="15628" width="8.5" style="141" bestFit="1" customWidth="1"/>
    <col min="15629" max="15633" width="8.125" style="141" bestFit="1" customWidth="1"/>
    <col min="15634" max="15634" width="9.625" style="141" bestFit="1" customWidth="1"/>
    <col min="15635" max="15871" width="9" style="141"/>
    <col min="15872" max="15872" width="9.375" style="141" customWidth="1"/>
    <col min="15873" max="15873" width="10" style="141" customWidth="1"/>
    <col min="15874" max="15874" width="7.375" style="141" customWidth="1"/>
    <col min="15875" max="15876" width="11.875" style="141" customWidth="1"/>
    <col min="15877" max="15878" width="9.25" style="141" customWidth="1"/>
    <col min="15879" max="15879" width="9.75" style="141" customWidth="1"/>
    <col min="15880" max="15880" width="13.875" style="141" customWidth="1"/>
    <col min="15881" max="15881" width="22" style="141" bestFit="1" customWidth="1"/>
    <col min="15882" max="15882" width="9" style="141"/>
    <col min="15883" max="15884" width="8.5" style="141" bestFit="1" customWidth="1"/>
    <col min="15885" max="15889" width="8.125" style="141" bestFit="1" customWidth="1"/>
    <col min="15890" max="15890" width="9.625" style="141" bestFit="1" customWidth="1"/>
    <col min="15891" max="16127" width="9" style="141"/>
    <col min="16128" max="16128" width="9.375" style="141" customWidth="1"/>
    <col min="16129" max="16129" width="10" style="141" customWidth="1"/>
    <col min="16130" max="16130" width="7.375" style="141" customWidth="1"/>
    <col min="16131" max="16132" width="11.875" style="141" customWidth="1"/>
    <col min="16133" max="16134" width="9.25" style="141" customWidth="1"/>
    <col min="16135" max="16135" width="9.75" style="141" customWidth="1"/>
    <col min="16136" max="16136" width="13.875" style="141" customWidth="1"/>
    <col min="16137" max="16137" width="22" style="141" bestFit="1" customWidth="1"/>
    <col min="16138" max="16138" width="9" style="141"/>
    <col min="16139" max="16140" width="8.5" style="141" bestFit="1" customWidth="1"/>
    <col min="16141" max="16145" width="8.125" style="141" bestFit="1" customWidth="1"/>
    <col min="16146" max="16146" width="9.625" style="141" bestFit="1" customWidth="1"/>
    <col min="16147" max="16384" width="9" style="141"/>
  </cols>
  <sheetData>
    <row r="1" spans="1:28">
      <c r="A1" s="138" t="s">
        <v>485</v>
      </c>
    </row>
    <row r="2" spans="1:28">
      <c r="A2" s="138"/>
    </row>
    <row r="4" spans="1:28">
      <c r="H4" s="140" t="s">
        <v>486</v>
      </c>
    </row>
    <row r="5" spans="1:28" ht="78.75" customHeight="1" thickBot="1">
      <c r="B5" s="142" t="s">
        <v>487</v>
      </c>
      <c r="C5" s="143" t="s">
        <v>488</v>
      </c>
      <c r="D5" s="142" t="s">
        <v>489</v>
      </c>
      <c r="E5" s="142" t="s">
        <v>490</v>
      </c>
      <c r="F5" s="144" t="s">
        <v>491</v>
      </c>
      <c r="G5" s="144" t="s">
        <v>492</v>
      </c>
      <c r="H5" s="142" t="s">
        <v>493</v>
      </c>
      <c r="I5" s="143" t="s">
        <v>494</v>
      </c>
      <c r="K5" s="141" t="s">
        <v>502</v>
      </c>
      <c r="N5" s="141" t="s">
        <v>530</v>
      </c>
      <c r="P5" s="182" t="s">
        <v>529</v>
      </c>
    </row>
    <row r="6" spans="1:28" ht="14.25" thickTop="1">
      <c r="B6" s="142">
        <v>1965</v>
      </c>
      <c r="C6" s="145">
        <v>65</v>
      </c>
      <c r="D6" s="205">
        <v>2.9629700000000003</v>
      </c>
      <c r="E6" s="205">
        <v>0.78278999999999999</v>
      </c>
      <c r="F6" s="205">
        <v>0.44774000000000003</v>
      </c>
      <c r="G6" s="205">
        <v>0.33505000000000001</v>
      </c>
      <c r="H6" s="205">
        <v>0.79764999999999997</v>
      </c>
      <c r="I6" s="147">
        <v>107.51633737299075</v>
      </c>
      <c r="K6" s="206">
        <f>+SUM(D6:H6)</f>
        <v>5.3262</v>
      </c>
      <c r="L6" s="149"/>
      <c r="N6" s="185">
        <v>99209</v>
      </c>
      <c r="O6" s="186"/>
      <c r="P6" s="187">
        <f>+K22</f>
        <v>13.154410000000002</v>
      </c>
      <c r="Q6" s="148"/>
      <c r="R6" s="150"/>
      <c r="T6" s="195" t="s">
        <v>282</v>
      </c>
      <c r="U6" s="196"/>
      <c r="V6" s="196"/>
      <c r="W6" s="196"/>
      <c r="X6" s="196"/>
      <c r="Y6" s="196"/>
      <c r="Z6" s="196"/>
      <c r="AA6" s="196"/>
      <c r="AB6" s="197"/>
    </row>
    <row r="7" spans="1:28">
      <c r="B7" s="142">
        <v>1966</v>
      </c>
      <c r="C7" s="145"/>
      <c r="D7" s="146">
        <v>3.4045900000000002</v>
      </c>
      <c r="E7" s="146">
        <v>0.88605999999999996</v>
      </c>
      <c r="F7" s="146">
        <v>0.47897000000000006</v>
      </c>
      <c r="G7" s="146">
        <v>0.40709000000000001</v>
      </c>
      <c r="H7" s="146">
        <v>0.88341999999999998</v>
      </c>
      <c r="I7" s="147">
        <v>119.76986414470755</v>
      </c>
      <c r="K7" s="148">
        <f t="shared" ref="K7:K53" si="0">+SUM(D7:H7)</f>
        <v>6.0601300000000009</v>
      </c>
      <c r="L7" s="149"/>
      <c r="N7" s="188">
        <v>99036</v>
      </c>
      <c r="O7" s="189"/>
      <c r="P7" s="190">
        <f t="shared" ref="P7:P37" si="1">+K23</f>
        <v>12.822420000000001</v>
      </c>
      <c r="Q7" s="148"/>
      <c r="R7" s="150"/>
      <c r="T7" s="198"/>
      <c r="U7" s="183"/>
      <c r="V7" s="183"/>
      <c r="W7" s="183"/>
      <c r="X7" s="183"/>
      <c r="Y7" s="183"/>
      <c r="Z7" s="183"/>
      <c r="AA7" s="183"/>
      <c r="AB7" s="199"/>
    </row>
    <row r="8" spans="1:28">
      <c r="B8" s="142">
        <v>1967</v>
      </c>
      <c r="C8" s="145"/>
      <c r="D8" s="146">
        <v>3.9227099999999999</v>
      </c>
      <c r="E8" s="146">
        <v>0.99121000000000004</v>
      </c>
      <c r="F8" s="146">
        <v>0.53539999999999999</v>
      </c>
      <c r="G8" s="146">
        <v>0.45582</v>
      </c>
      <c r="H8" s="146">
        <v>1.00231</v>
      </c>
      <c r="I8" s="147">
        <v>134.14613091174004</v>
      </c>
      <c r="K8" s="148">
        <f t="shared" si="0"/>
        <v>6.9074500000000008</v>
      </c>
      <c r="L8" s="149"/>
      <c r="N8" s="188">
        <v>100196</v>
      </c>
      <c r="O8" s="189"/>
      <c r="P8" s="190">
        <f t="shared" si="1"/>
        <v>13.562919999999998</v>
      </c>
      <c r="Q8" s="148"/>
      <c r="R8" s="150"/>
      <c r="T8" s="198" t="s">
        <v>283</v>
      </c>
      <c r="U8" s="183"/>
      <c r="V8" s="183"/>
      <c r="W8" s="183"/>
      <c r="X8" s="183"/>
      <c r="Y8" s="183"/>
      <c r="Z8" s="183"/>
      <c r="AA8" s="183"/>
      <c r="AB8" s="199"/>
    </row>
    <row r="9" spans="1:28">
      <c r="B9" s="142">
        <v>1968</v>
      </c>
      <c r="C9" s="145"/>
      <c r="D9" s="146">
        <v>4.3938899999999999</v>
      </c>
      <c r="E9" s="146">
        <v>1.11328</v>
      </c>
      <c r="F9" s="146">
        <v>0.59040000000000004</v>
      </c>
      <c r="G9" s="146">
        <v>0.52288000000000001</v>
      </c>
      <c r="H9" s="146">
        <v>1.1336700000000002</v>
      </c>
      <c r="I9" s="147">
        <v>150.48233766403919</v>
      </c>
      <c r="K9" s="148">
        <f t="shared" si="0"/>
        <v>7.7541200000000003</v>
      </c>
      <c r="L9" s="149"/>
      <c r="N9" s="188">
        <v>101331</v>
      </c>
      <c r="O9" s="189"/>
      <c r="P9" s="190">
        <f t="shared" si="1"/>
        <v>13.8506</v>
      </c>
      <c r="Q9" s="148"/>
      <c r="R9" s="150"/>
      <c r="T9" s="200" t="s">
        <v>284</v>
      </c>
      <c r="U9" s="194">
        <v>0.99664660299999996</v>
      </c>
      <c r="V9" s="183"/>
      <c r="W9" s="183"/>
      <c r="X9" s="183"/>
      <c r="Y9" s="183"/>
      <c r="Z9" s="183"/>
      <c r="AA9" s="183"/>
      <c r="AB9" s="199"/>
    </row>
    <row r="10" spans="1:28">
      <c r="B10" s="142">
        <v>1969</v>
      </c>
      <c r="C10" s="145"/>
      <c r="D10" s="146">
        <v>5.2259899999999995</v>
      </c>
      <c r="E10" s="146">
        <v>1.2987599999999999</v>
      </c>
      <c r="F10" s="146">
        <v>0.69362999999999997</v>
      </c>
      <c r="G10" s="146">
        <v>0.60509000000000002</v>
      </c>
      <c r="H10" s="146">
        <v>1.2775399999999999</v>
      </c>
      <c r="I10" s="147">
        <v>166.14764396266992</v>
      </c>
      <c r="K10" s="148">
        <f t="shared" si="0"/>
        <v>9.1010099999999987</v>
      </c>
      <c r="L10" s="149"/>
      <c r="N10" s="188">
        <v>102536</v>
      </c>
      <c r="O10" s="189"/>
      <c r="P10" s="190">
        <f t="shared" si="1"/>
        <v>14.08112</v>
      </c>
      <c r="Q10" s="148"/>
      <c r="R10" s="150"/>
      <c r="T10" s="198" t="s">
        <v>285</v>
      </c>
      <c r="U10" s="183">
        <v>0.99330445099999998</v>
      </c>
      <c r="V10" s="183"/>
      <c r="W10" s="183"/>
      <c r="X10" s="183"/>
      <c r="Y10" s="183"/>
      <c r="Z10" s="183"/>
      <c r="AA10" s="183"/>
      <c r="AB10" s="199"/>
    </row>
    <row r="11" spans="1:28">
      <c r="B11" s="142">
        <v>1970</v>
      </c>
      <c r="C11" s="145">
        <v>70</v>
      </c>
      <c r="D11" s="146">
        <v>5.9562799999999996</v>
      </c>
      <c r="E11" s="146">
        <v>1.45105</v>
      </c>
      <c r="F11" s="146">
        <v>0.76726000000000005</v>
      </c>
      <c r="G11" s="146">
        <v>0.68379000000000001</v>
      </c>
      <c r="H11" s="146">
        <v>1.4346800000000002</v>
      </c>
      <c r="I11" s="147">
        <v>177.07728244028004</v>
      </c>
      <c r="K11" s="148">
        <f t="shared" si="0"/>
        <v>10.293060000000001</v>
      </c>
      <c r="L11" s="149"/>
      <c r="N11" s="188">
        <v>104665</v>
      </c>
      <c r="O11" s="189"/>
      <c r="P11" s="190">
        <f t="shared" si="1"/>
        <v>14.152809999999999</v>
      </c>
      <c r="Q11" s="148"/>
      <c r="R11" s="150"/>
      <c r="T11" s="198" t="s">
        <v>286</v>
      </c>
      <c r="U11" s="183">
        <v>0.96104638600000003</v>
      </c>
      <c r="V11" s="183"/>
      <c r="W11" s="183"/>
      <c r="X11" s="183"/>
      <c r="Y11" s="183"/>
      <c r="Z11" s="183"/>
      <c r="AA11" s="183"/>
      <c r="AB11" s="199"/>
    </row>
    <row r="12" spans="1:28">
      <c r="B12" s="142">
        <v>1971</v>
      </c>
      <c r="C12" s="145"/>
      <c r="D12" s="146">
        <v>6.21021</v>
      </c>
      <c r="E12" s="146">
        <v>1.6194999999999999</v>
      </c>
      <c r="F12" s="146">
        <v>0.82834000000000008</v>
      </c>
      <c r="G12" s="146">
        <v>0.79112000000000005</v>
      </c>
      <c r="H12" s="146">
        <v>1.52762</v>
      </c>
      <c r="I12" s="147">
        <v>183.14641175113678</v>
      </c>
      <c r="K12" s="148">
        <f t="shared" si="0"/>
        <v>10.976790000000001</v>
      </c>
      <c r="L12" s="149"/>
      <c r="N12" s="188">
        <v>106100</v>
      </c>
      <c r="O12" s="189"/>
      <c r="P12" s="190">
        <f t="shared" si="1"/>
        <v>14.841259999999998</v>
      </c>
      <c r="Q12" s="148"/>
      <c r="R12" s="150"/>
      <c r="T12" s="198" t="s">
        <v>287</v>
      </c>
      <c r="U12" s="183">
        <v>1.5350371490000001</v>
      </c>
      <c r="V12" s="183"/>
      <c r="W12" s="183"/>
      <c r="X12" s="183"/>
      <c r="Y12" s="183"/>
      <c r="Z12" s="183"/>
      <c r="AA12" s="183"/>
      <c r="AB12" s="199"/>
    </row>
    <row r="13" spans="1:28">
      <c r="B13" s="142">
        <v>1972</v>
      </c>
      <c r="C13" s="145"/>
      <c r="D13" s="146">
        <v>6.5961699999999999</v>
      </c>
      <c r="E13" s="146">
        <v>1.81155</v>
      </c>
      <c r="F13" s="146">
        <v>0.90176000000000001</v>
      </c>
      <c r="G13" s="146">
        <v>0.90979999999999994</v>
      </c>
      <c r="H13" s="146">
        <v>1.6515599999999999</v>
      </c>
      <c r="I13" s="147">
        <v>202.48282889531777</v>
      </c>
      <c r="K13" s="148">
        <f t="shared" si="0"/>
        <v>11.870839999999999</v>
      </c>
      <c r="L13" s="149"/>
      <c r="N13" s="188">
        <v>107595</v>
      </c>
      <c r="O13" s="189"/>
      <c r="P13" s="190">
        <f t="shared" si="1"/>
        <v>15.66977</v>
      </c>
      <c r="Q13" s="148"/>
      <c r="R13" s="150"/>
      <c r="T13" s="198" t="s">
        <v>288</v>
      </c>
      <c r="U13" s="183">
        <v>32</v>
      </c>
      <c r="V13" s="183"/>
      <c r="W13" s="183"/>
      <c r="X13" s="183"/>
      <c r="Y13" s="183"/>
      <c r="Z13" s="183"/>
      <c r="AA13" s="183"/>
      <c r="AB13" s="199"/>
    </row>
    <row r="14" spans="1:28">
      <c r="B14" s="142">
        <v>1973</v>
      </c>
      <c r="C14" s="145">
        <v>1973</v>
      </c>
      <c r="D14" s="146">
        <v>7.2744799999999996</v>
      </c>
      <c r="E14" s="146">
        <v>2.0105599999999999</v>
      </c>
      <c r="F14" s="146">
        <v>0.98753000000000002</v>
      </c>
      <c r="G14" s="146">
        <v>1.0229900000000001</v>
      </c>
      <c r="H14" s="146">
        <v>1.81779</v>
      </c>
      <c r="I14" s="147">
        <v>214.24052234885417</v>
      </c>
      <c r="J14" s="151"/>
      <c r="K14" s="148">
        <f t="shared" si="0"/>
        <v>13.113349999999999</v>
      </c>
      <c r="L14" s="151"/>
      <c r="M14" s="151"/>
      <c r="N14" s="188">
        <v>109104</v>
      </c>
      <c r="O14" s="189"/>
      <c r="P14" s="190">
        <f t="shared" si="1"/>
        <v>16.180250000000001</v>
      </c>
      <c r="Q14" s="148"/>
      <c r="R14" s="150"/>
      <c r="T14" s="198"/>
      <c r="U14" s="183"/>
      <c r="V14" s="183"/>
      <c r="W14" s="183"/>
      <c r="X14" s="183"/>
      <c r="Y14" s="183"/>
      <c r="Z14" s="183"/>
      <c r="AA14" s="183"/>
      <c r="AB14" s="199"/>
    </row>
    <row r="15" spans="1:28">
      <c r="B15" s="142">
        <v>1974</v>
      </c>
      <c r="C15" s="145"/>
      <c r="D15" s="146">
        <v>6.92666</v>
      </c>
      <c r="E15" s="146">
        <v>2.0210699999999999</v>
      </c>
      <c r="F15" s="146">
        <v>1.0204299999999999</v>
      </c>
      <c r="G15" s="146">
        <v>1.0006299999999999</v>
      </c>
      <c r="H15" s="146">
        <v>1.8406900000000002</v>
      </c>
      <c r="I15" s="147">
        <v>214.07561761910117</v>
      </c>
      <c r="K15" s="148">
        <f t="shared" si="0"/>
        <v>12.809479999999999</v>
      </c>
      <c r="L15" s="149"/>
      <c r="N15" s="188">
        <v>110573</v>
      </c>
      <c r="O15" s="189"/>
      <c r="P15" s="190">
        <f t="shared" si="1"/>
        <v>17.567566334530248</v>
      </c>
      <c r="Q15" s="148"/>
      <c r="R15" s="150"/>
      <c r="T15" s="198" t="s">
        <v>289</v>
      </c>
      <c r="U15" s="183"/>
      <c r="V15" s="183"/>
      <c r="W15" s="183"/>
      <c r="X15" s="183"/>
      <c r="Y15" s="183"/>
      <c r="Z15" s="183"/>
      <c r="AA15" s="183"/>
      <c r="AB15" s="199"/>
    </row>
    <row r="16" spans="1:28">
      <c r="B16" s="142">
        <v>1975</v>
      </c>
      <c r="C16" s="145">
        <v>75</v>
      </c>
      <c r="D16" s="146">
        <v>6.4977900000000002</v>
      </c>
      <c r="E16" s="146">
        <v>2.0747300000000002</v>
      </c>
      <c r="F16" s="146">
        <v>1.07054</v>
      </c>
      <c r="G16" s="146">
        <v>1.0041900000000001</v>
      </c>
      <c r="H16" s="146">
        <v>1.9379300000000002</v>
      </c>
      <c r="I16" s="147">
        <v>224.911854032702</v>
      </c>
      <c r="K16" s="148">
        <f t="shared" si="0"/>
        <v>12.585179999999999</v>
      </c>
      <c r="L16" s="149"/>
      <c r="N16" s="188">
        <v>111940</v>
      </c>
      <c r="O16" s="189"/>
      <c r="P16" s="190">
        <f t="shared" si="1"/>
        <v>17.806301467198182</v>
      </c>
      <c r="Q16" s="148"/>
      <c r="R16" s="150"/>
      <c r="T16" s="198"/>
      <c r="U16" s="183" t="s">
        <v>294</v>
      </c>
      <c r="V16" s="183" t="s">
        <v>295</v>
      </c>
      <c r="W16" s="183" t="s">
        <v>296</v>
      </c>
      <c r="X16" s="183" t="s">
        <v>297</v>
      </c>
      <c r="Y16" s="183" t="s">
        <v>298</v>
      </c>
      <c r="Z16" s="183"/>
      <c r="AA16" s="183"/>
      <c r="AB16" s="199"/>
    </row>
    <row r="17" spans="2:28">
      <c r="B17" s="142">
        <v>1976</v>
      </c>
      <c r="C17" s="145"/>
      <c r="D17" s="146">
        <v>6.85562</v>
      </c>
      <c r="E17" s="146">
        <v>2.25745</v>
      </c>
      <c r="F17" s="146">
        <v>1.1762000000000001</v>
      </c>
      <c r="G17" s="146">
        <v>1.0812600000000001</v>
      </c>
      <c r="H17" s="146">
        <v>2.0351300000000001</v>
      </c>
      <c r="I17" s="147">
        <v>233.12739162997829</v>
      </c>
      <c r="K17" s="148">
        <f t="shared" si="0"/>
        <v>13.405660000000001</v>
      </c>
      <c r="L17" s="149"/>
      <c r="N17" s="188">
        <v>113094</v>
      </c>
      <c r="O17" s="189"/>
      <c r="P17" s="190">
        <f t="shared" si="1"/>
        <v>18.036340366074178</v>
      </c>
      <c r="Q17" s="148"/>
      <c r="R17" s="150"/>
      <c r="T17" s="198" t="s">
        <v>290</v>
      </c>
      <c r="U17" s="183">
        <v>1</v>
      </c>
      <c r="V17" s="183">
        <v>10836.664839999999</v>
      </c>
      <c r="W17" s="183">
        <v>10836.664839999999</v>
      </c>
      <c r="X17" s="183">
        <v>4598.9412469999997</v>
      </c>
      <c r="Y17" s="184">
        <v>2.1661E-34</v>
      </c>
      <c r="Z17" s="183"/>
      <c r="AA17" s="183"/>
      <c r="AB17" s="199"/>
    </row>
    <row r="18" spans="2:28">
      <c r="B18" s="142">
        <v>1977</v>
      </c>
      <c r="C18" s="145"/>
      <c r="D18" s="146">
        <v>6.7100299999999997</v>
      </c>
      <c r="E18" s="146">
        <v>2.2788900000000001</v>
      </c>
      <c r="F18" s="146">
        <v>1.19424</v>
      </c>
      <c r="G18" s="146">
        <v>1.0846500000000001</v>
      </c>
      <c r="H18" s="146">
        <v>2.1143299999999998</v>
      </c>
      <c r="I18" s="147">
        <v>244.40569242970929</v>
      </c>
      <c r="K18" s="148">
        <f t="shared" si="0"/>
        <v>13.38214</v>
      </c>
      <c r="L18" s="149"/>
      <c r="N18" s="188">
        <v>114165</v>
      </c>
      <c r="O18" s="189"/>
      <c r="P18" s="190">
        <f t="shared" si="1"/>
        <v>18.359361121544286</v>
      </c>
      <c r="Q18" s="148"/>
      <c r="R18" s="150"/>
      <c r="T18" s="198" t="s">
        <v>291</v>
      </c>
      <c r="U18" s="183">
        <v>31</v>
      </c>
      <c r="V18" s="183">
        <v>73.046510479999995</v>
      </c>
      <c r="W18" s="183">
        <v>2.3563390480000002</v>
      </c>
      <c r="X18" s="183"/>
      <c r="Y18" s="183"/>
      <c r="Z18" s="183"/>
      <c r="AA18" s="183"/>
      <c r="AB18" s="199"/>
    </row>
    <row r="19" spans="2:28">
      <c r="B19" s="142">
        <v>1978</v>
      </c>
      <c r="C19" s="145"/>
      <c r="D19" s="146">
        <v>6.80288</v>
      </c>
      <c r="E19" s="146">
        <v>2.3928699999999998</v>
      </c>
      <c r="F19" s="146">
        <v>1.27298</v>
      </c>
      <c r="G19" s="146">
        <v>1.1199400000000002</v>
      </c>
      <c r="H19" s="146">
        <v>2.2453099999999999</v>
      </c>
      <c r="I19" s="147">
        <v>258.83020614063105</v>
      </c>
      <c r="K19" s="148">
        <f t="shared" si="0"/>
        <v>13.83398</v>
      </c>
      <c r="L19" s="149"/>
      <c r="N19" s="188">
        <v>115190</v>
      </c>
      <c r="O19" s="189"/>
      <c r="P19" s="190">
        <f t="shared" si="1"/>
        <v>18.916654815213871</v>
      </c>
      <c r="Q19" s="148"/>
      <c r="R19" s="150"/>
      <c r="T19" s="198" t="s">
        <v>292</v>
      </c>
      <c r="U19" s="183">
        <v>32</v>
      </c>
      <c r="V19" s="183">
        <v>10909.71135</v>
      </c>
      <c r="W19" s="183"/>
      <c r="X19" s="183"/>
      <c r="Y19" s="183"/>
      <c r="Z19" s="183"/>
      <c r="AA19" s="183"/>
      <c r="AB19" s="199"/>
    </row>
    <row r="20" spans="2:28">
      <c r="B20" s="142">
        <v>1979</v>
      </c>
      <c r="C20" s="145"/>
      <c r="D20" s="146">
        <v>6.9237299999999999</v>
      </c>
      <c r="E20" s="146">
        <v>2.4483400000000004</v>
      </c>
      <c r="F20" s="146">
        <v>1.33606</v>
      </c>
      <c r="G20" s="146">
        <v>1.11232</v>
      </c>
      <c r="H20" s="146">
        <v>2.33121</v>
      </c>
      <c r="I20" s="147">
        <v>269.08764350044527</v>
      </c>
      <c r="K20" s="148">
        <f t="shared" si="0"/>
        <v>14.151660000000001</v>
      </c>
      <c r="L20" s="149"/>
      <c r="N20" s="188">
        <v>116155</v>
      </c>
      <c r="O20" s="189"/>
      <c r="P20" s="190">
        <f t="shared" si="1"/>
        <v>19.665655541412011</v>
      </c>
      <c r="Q20" s="148"/>
      <c r="R20" s="150"/>
      <c r="T20" s="198"/>
      <c r="U20" s="183"/>
      <c r="V20" s="183"/>
      <c r="W20" s="183"/>
      <c r="X20" s="183"/>
      <c r="Y20" s="183"/>
      <c r="Z20" s="183"/>
      <c r="AA20" s="183"/>
      <c r="AB20" s="199"/>
    </row>
    <row r="21" spans="2:28">
      <c r="B21" s="142">
        <v>1980</v>
      </c>
      <c r="C21" s="145">
        <v>80</v>
      </c>
      <c r="D21" s="146">
        <v>6.4054500000000001</v>
      </c>
      <c r="E21" s="146">
        <v>2.36591</v>
      </c>
      <c r="F21" s="146">
        <v>1.2761600000000002</v>
      </c>
      <c r="G21" s="146">
        <v>1.0897999999999999</v>
      </c>
      <c r="H21" s="146">
        <v>2.3024499999999999</v>
      </c>
      <c r="I21" s="147">
        <v>272.02140000000003</v>
      </c>
      <c r="K21" s="148">
        <f t="shared" si="0"/>
        <v>13.439770000000001</v>
      </c>
      <c r="L21" s="149"/>
      <c r="N21" s="188">
        <v>117060</v>
      </c>
      <c r="O21" s="189"/>
      <c r="P21" s="190">
        <f t="shared" si="1"/>
        <v>19.923889740328356</v>
      </c>
      <c r="Q21" s="148"/>
      <c r="R21" s="150"/>
      <c r="T21" s="198"/>
      <c r="U21" s="183" t="s">
        <v>299</v>
      </c>
      <c r="V21" s="183" t="s">
        <v>287</v>
      </c>
      <c r="W21" s="183" t="s">
        <v>300</v>
      </c>
      <c r="X21" s="183" t="s">
        <v>301</v>
      </c>
      <c r="Y21" s="183" t="s">
        <v>302</v>
      </c>
      <c r="Z21" s="183" t="s">
        <v>303</v>
      </c>
      <c r="AA21" s="183" t="s">
        <v>304</v>
      </c>
      <c r="AB21" s="199" t="s">
        <v>305</v>
      </c>
    </row>
    <row r="22" spans="2:28">
      <c r="B22" s="142">
        <v>1981</v>
      </c>
      <c r="C22" s="145"/>
      <c r="D22" s="146">
        <v>6.0909500000000012</v>
      </c>
      <c r="E22" s="146">
        <v>2.3949600000000002</v>
      </c>
      <c r="F22" s="146">
        <v>1.33125</v>
      </c>
      <c r="G22" s="146">
        <v>1.06372</v>
      </c>
      <c r="H22" s="146">
        <v>2.2735300000000001</v>
      </c>
      <c r="I22" s="147">
        <v>283.34629999999999</v>
      </c>
      <c r="K22" s="148">
        <f t="shared" si="0"/>
        <v>13.154410000000002</v>
      </c>
      <c r="L22" s="149"/>
      <c r="N22" s="188">
        <v>117902</v>
      </c>
      <c r="O22" s="189"/>
      <c r="P22" s="190">
        <f t="shared" si="1"/>
        <v>20.068874983343257</v>
      </c>
      <c r="Q22" s="148"/>
      <c r="R22" s="150"/>
      <c r="T22" s="198" t="s">
        <v>293</v>
      </c>
      <c r="U22" s="183">
        <v>0</v>
      </c>
      <c r="V22" s="183" t="e">
        <v>#N/A</v>
      </c>
      <c r="W22" s="183" t="e">
        <v>#N/A</v>
      </c>
      <c r="X22" s="183" t="e">
        <v>#N/A</v>
      </c>
      <c r="Y22" s="183" t="e">
        <v>#N/A</v>
      </c>
      <c r="Z22" s="183" t="e">
        <v>#N/A</v>
      </c>
      <c r="AA22" s="183" t="e">
        <v>#N/A</v>
      </c>
      <c r="AB22" s="199" t="e">
        <v>#N/A</v>
      </c>
    </row>
    <row r="23" spans="2:28" ht="14.25" thickBot="1">
      <c r="B23" s="142">
        <v>1982</v>
      </c>
      <c r="C23" s="145"/>
      <c r="D23" s="146">
        <v>5.72363</v>
      </c>
      <c r="E23" s="146">
        <v>2.4060199999999998</v>
      </c>
      <c r="F23" s="146">
        <v>1.32484</v>
      </c>
      <c r="G23" s="146">
        <v>1.0811700000000002</v>
      </c>
      <c r="H23" s="146">
        <v>2.2867600000000001</v>
      </c>
      <c r="I23" s="147">
        <v>292.30369999999999</v>
      </c>
      <c r="K23" s="148">
        <f t="shared" si="0"/>
        <v>12.822420000000001</v>
      </c>
      <c r="L23" s="149"/>
      <c r="N23" s="188">
        <v>118728</v>
      </c>
      <c r="O23" s="189"/>
      <c r="P23" s="190">
        <f t="shared" si="1"/>
        <v>19.947679253388134</v>
      </c>
      <c r="Q23" s="148"/>
      <c r="R23" s="150"/>
      <c r="T23" s="201" t="s">
        <v>306</v>
      </c>
      <c r="U23" s="202">
        <v>1.59173E-4</v>
      </c>
      <c r="V23" s="203">
        <v>2.3471500000000001E-6</v>
      </c>
      <c r="W23" s="202">
        <v>67.815494150000006</v>
      </c>
      <c r="X23" s="203">
        <v>2.84324E-35</v>
      </c>
      <c r="Y23" s="202">
        <v>1.5438600000000001E-4</v>
      </c>
      <c r="Z23" s="202">
        <v>1.6396E-4</v>
      </c>
      <c r="AA23" s="202">
        <v>1.5438600000000001E-4</v>
      </c>
      <c r="AB23" s="204">
        <v>1.6396E-4</v>
      </c>
    </row>
    <row r="24" spans="2:28" ht="14.25" thickTop="1">
      <c r="B24" s="142">
        <v>1983</v>
      </c>
      <c r="C24" s="145"/>
      <c r="D24" s="146">
        <v>5.8369</v>
      </c>
      <c r="E24" s="146">
        <v>2.6655500000000001</v>
      </c>
      <c r="F24" s="146">
        <v>1.49061</v>
      </c>
      <c r="G24" s="146">
        <v>1.1749400000000001</v>
      </c>
      <c r="H24" s="146">
        <v>2.3949199999999999</v>
      </c>
      <c r="I24" s="147">
        <v>302.96409999999997</v>
      </c>
      <c r="K24" s="148">
        <f t="shared" si="0"/>
        <v>13.562919999999998</v>
      </c>
      <c r="L24" s="149"/>
      <c r="N24" s="188">
        <v>119536</v>
      </c>
      <c r="O24" s="189"/>
      <c r="P24" s="190">
        <f t="shared" si="1"/>
        <v>20.529072614488651</v>
      </c>
      <c r="Q24" s="148"/>
      <c r="R24" s="150"/>
    </row>
    <row r="25" spans="2:28">
      <c r="B25" s="142">
        <v>1984</v>
      </c>
      <c r="C25" s="145"/>
      <c r="D25" s="146">
        <v>6.1308099999999994</v>
      </c>
      <c r="E25" s="146">
        <v>2.6567600000000002</v>
      </c>
      <c r="F25" s="146">
        <v>1.49203</v>
      </c>
      <c r="G25" s="146">
        <v>1.16473</v>
      </c>
      <c r="H25" s="146">
        <v>2.4062700000000001</v>
      </c>
      <c r="I25" s="147">
        <v>317.3134</v>
      </c>
      <c r="K25" s="148">
        <f t="shared" si="0"/>
        <v>13.8506</v>
      </c>
      <c r="L25" s="149"/>
      <c r="N25" s="188">
        <v>120305</v>
      </c>
      <c r="O25" s="189"/>
      <c r="P25" s="190">
        <f t="shared" si="1"/>
        <v>20.800156365537781</v>
      </c>
      <c r="Q25" s="148"/>
      <c r="R25" s="150"/>
    </row>
    <row r="26" spans="2:28">
      <c r="B26" s="142">
        <v>1985</v>
      </c>
      <c r="C26" s="145">
        <v>85</v>
      </c>
      <c r="D26" s="146">
        <v>6.1043900000000004</v>
      </c>
      <c r="E26" s="146">
        <v>2.7560100000000003</v>
      </c>
      <c r="F26" s="146">
        <v>1.5619400000000001</v>
      </c>
      <c r="G26" s="146">
        <v>1.1940299999999999</v>
      </c>
      <c r="H26" s="146">
        <v>2.46475</v>
      </c>
      <c r="I26" s="147">
        <v>336.94890000000004</v>
      </c>
      <c r="K26" s="148">
        <f t="shared" si="0"/>
        <v>14.08112</v>
      </c>
      <c r="L26" s="149"/>
      <c r="N26" s="188">
        <v>121049</v>
      </c>
      <c r="O26" s="189"/>
      <c r="P26" s="190">
        <f t="shared" si="1"/>
        <v>20.668404692713715</v>
      </c>
      <c r="Q26" s="148"/>
      <c r="R26" s="150"/>
    </row>
    <row r="27" spans="2:28">
      <c r="B27" s="142">
        <v>1986</v>
      </c>
      <c r="C27" s="145"/>
      <c r="D27" s="146">
        <v>6.0324699999999991</v>
      </c>
      <c r="E27" s="146">
        <v>2.78443</v>
      </c>
      <c r="F27" s="146">
        <v>1.57274</v>
      </c>
      <c r="G27" s="146">
        <v>1.2116900000000002</v>
      </c>
      <c r="H27" s="146">
        <v>2.5514800000000002</v>
      </c>
      <c r="I27" s="147">
        <v>344.44159999999999</v>
      </c>
      <c r="K27" s="148">
        <f t="shared" si="0"/>
        <v>14.152809999999999</v>
      </c>
      <c r="L27" s="149"/>
      <c r="N27" s="188">
        <v>121660</v>
      </c>
      <c r="O27" s="189"/>
      <c r="P27" s="190">
        <f t="shared" si="1"/>
        <v>21.06697508864335</v>
      </c>
      <c r="Q27" s="148"/>
      <c r="R27" s="150"/>
    </row>
    <row r="28" spans="2:28">
      <c r="B28" s="142">
        <v>1987</v>
      </c>
      <c r="C28" s="145"/>
      <c r="D28" s="146">
        <v>6.3251600000000003</v>
      </c>
      <c r="E28" s="146">
        <v>2.9304899999999998</v>
      </c>
      <c r="F28" s="146">
        <v>1.6736199999999999</v>
      </c>
      <c r="G28" s="146">
        <v>1.2569000000000001</v>
      </c>
      <c r="H28" s="146">
        <v>2.6550900000000004</v>
      </c>
      <c r="I28" s="147">
        <v>364.91250000000002</v>
      </c>
      <c r="K28" s="148">
        <f t="shared" si="0"/>
        <v>14.841259999999998</v>
      </c>
      <c r="L28" s="149"/>
      <c r="N28" s="188">
        <v>122239</v>
      </c>
      <c r="O28" s="189"/>
      <c r="P28" s="190">
        <f t="shared" si="1"/>
        <v>20.826191172701428</v>
      </c>
      <c r="Q28" s="148"/>
      <c r="R28" s="150"/>
    </row>
    <row r="29" spans="2:28">
      <c r="B29" s="142">
        <v>1988</v>
      </c>
      <c r="C29" s="145"/>
      <c r="D29" s="146">
        <v>6.7001099999999996</v>
      </c>
      <c r="E29" s="146">
        <v>3.0895100000000002</v>
      </c>
      <c r="F29" s="146">
        <v>1.72407</v>
      </c>
      <c r="G29" s="146">
        <v>1.3654500000000001</v>
      </c>
      <c r="H29" s="146">
        <v>2.7906300000000002</v>
      </c>
      <c r="I29" s="147">
        <v>388.43</v>
      </c>
      <c r="K29" s="148">
        <f t="shared" si="0"/>
        <v>15.66977</v>
      </c>
      <c r="L29" s="149"/>
      <c r="N29" s="188">
        <v>122745</v>
      </c>
      <c r="O29" s="189"/>
      <c r="P29" s="190">
        <f t="shared" si="1"/>
        <v>21.093049178748021</v>
      </c>
      <c r="Q29" s="148"/>
      <c r="R29" s="150"/>
    </row>
    <row r="30" spans="2:28">
      <c r="B30" s="142">
        <v>1989</v>
      </c>
      <c r="C30" s="145"/>
      <c r="D30" s="146">
        <v>6.8844200000000004</v>
      </c>
      <c r="E30" s="146">
        <v>3.15808</v>
      </c>
      <c r="F30" s="146">
        <v>1.7599800000000001</v>
      </c>
      <c r="G30" s="146">
        <v>1.3980999999999999</v>
      </c>
      <c r="H30" s="146">
        <v>2.97967</v>
      </c>
      <c r="I30" s="147">
        <v>405.86869999999999</v>
      </c>
      <c r="J30" s="152"/>
      <c r="K30" s="148">
        <f t="shared" si="0"/>
        <v>16.180250000000001</v>
      </c>
      <c r="L30" s="149"/>
      <c r="N30" s="188">
        <v>123205</v>
      </c>
      <c r="O30" s="189"/>
      <c r="P30" s="190">
        <f t="shared" si="1"/>
        <v>21.168900334808804</v>
      </c>
      <c r="Q30" s="148"/>
      <c r="R30" s="150"/>
    </row>
    <row r="31" spans="2:28">
      <c r="B31" s="142">
        <v>1990</v>
      </c>
      <c r="C31" s="145">
        <v>90</v>
      </c>
      <c r="D31" s="146">
        <v>6.9928758165280689</v>
      </c>
      <c r="E31" s="146">
        <v>3.6786398830948559</v>
      </c>
      <c r="F31" s="146">
        <v>1.6550749141410503</v>
      </c>
      <c r="G31" s="146">
        <v>2.0235649689538056</v>
      </c>
      <c r="H31" s="146">
        <v>3.2174107518124679</v>
      </c>
      <c r="I31" s="147">
        <v>430.1388</v>
      </c>
      <c r="J31" s="153"/>
      <c r="K31" s="148">
        <f t="shared" si="0"/>
        <v>17.567566334530248</v>
      </c>
      <c r="M31" s="148"/>
      <c r="N31" s="188">
        <v>123611</v>
      </c>
      <c r="O31" s="189"/>
      <c r="P31" s="190">
        <f t="shared" si="1"/>
        <v>21.129539235675935</v>
      </c>
      <c r="Q31" s="148"/>
      <c r="R31" s="150"/>
    </row>
    <row r="32" spans="2:28" ht="14.25">
      <c r="B32" s="142">
        <v>1991</v>
      </c>
      <c r="C32" s="145"/>
      <c r="D32" s="154">
        <v>6.9905748359046864</v>
      </c>
      <c r="E32" s="154">
        <v>3.7142153627352466</v>
      </c>
      <c r="F32" s="154">
        <v>1.6931516080957967</v>
      </c>
      <c r="G32" s="154">
        <v>2.0210637546394494</v>
      </c>
      <c r="H32" s="154">
        <v>3.3872959058230023</v>
      </c>
      <c r="I32" s="147">
        <v>440.92250000000001</v>
      </c>
      <c r="K32" s="148">
        <f t="shared" si="0"/>
        <v>17.806301467198182</v>
      </c>
      <c r="M32" s="148"/>
      <c r="N32" s="188">
        <v>124101</v>
      </c>
      <c r="O32" s="189"/>
      <c r="P32" s="190">
        <f t="shared" si="1"/>
        <v>20.90079983843971</v>
      </c>
      <c r="Q32" s="148"/>
      <c r="R32" s="150"/>
    </row>
    <row r="33" spans="2:18" ht="14.25">
      <c r="B33" s="142">
        <v>1992</v>
      </c>
      <c r="C33" s="145"/>
      <c r="D33" s="154">
        <v>6.9139384801476682</v>
      </c>
      <c r="E33" s="154">
        <v>3.8368399851623676</v>
      </c>
      <c r="F33" s="154">
        <v>1.7681299088932145</v>
      </c>
      <c r="G33" s="154">
        <v>2.0687100762691535</v>
      </c>
      <c r="H33" s="154">
        <v>3.4487219156017721</v>
      </c>
      <c r="I33" s="147">
        <v>443.83190000000002</v>
      </c>
      <c r="K33" s="148">
        <f t="shared" si="0"/>
        <v>18.036340366074178</v>
      </c>
      <c r="M33" s="148"/>
      <c r="N33" s="188">
        <v>124567</v>
      </c>
      <c r="O33" s="189"/>
      <c r="P33" s="190">
        <f t="shared" si="1"/>
        <v>19.686365069490368</v>
      </c>
      <c r="Q33" s="148"/>
      <c r="R33" s="150"/>
    </row>
    <row r="34" spans="2:18" ht="14.25">
      <c r="B34" s="142">
        <v>1993</v>
      </c>
      <c r="C34" s="145"/>
      <c r="D34" s="154">
        <v>6.7966946931157937</v>
      </c>
      <c r="E34" s="154">
        <v>4.0221522434672892</v>
      </c>
      <c r="F34" s="154">
        <v>1.8597669505995897</v>
      </c>
      <c r="G34" s="154">
        <v>2.1623852928676985</v>
      </c>
      <c r="H34" s="154">
        <v>3.5183619414939167</v>
      </c>
      <c r="I34" s="147">
        <v>443.00479999999999</v>
      </c>
      <c r="K34" s="148">
        <f t="shared" si="0"/>
        <v>18.359361121544286</v>
      </c>
      <c r="M34" s="148"/>
      <c r="N34" s="188">
        <v>124938</v>
      </c>
      <c r="O34" s="189"/>
      <c r="P34" s="190">
        <f t="shared" si="1"/>
        <v>19.22488419046784</v>
      </c>
      <c r="Q34" s="148"/>
      <c r="R34" s="150"/>
    </row>
    <row r="35" spans="2:18" ht="14.25">
      <c r="B35" s="142">
        <v>1994</v>
      </c>
      <c r="C35" s="145"/>
      <c r="D35" s="154">
        <v>7.0349824924796751</v>
      </c>
      <c r="E35" s="154">
        <v>4.0922277006999384</v>
      </c>
      <c r="F35" s="154">
        <v>1.8659186248886754</v>
      </c>
      <c r="G35" s="154">
        <v>2.2263090758112631</v>
      </c>
      <c r="H35" s="154">
        <v>3.6972169213343173</v>
      </c>
      <c r="I35" s="147">
        <v>447.16740000000004</v>
      </c>
      <c r="K35" s="148">
        <f t="shared" si="0"/>
        <v>18.916654815213871</v>
      </c>
      <c r="M35" s="148"/>
      <c r="N35" s="188">
        <v>125265</v>
      </c>
      <c r="O35" s="189"/>
      <c r="P35" s="190">
        <f t="shared" si="1"/>
        <v>19.941563013906013</v>
      </c>
      <c r="Q35" s="148"/>
      <c r="R35" s="150"/>
    </row>
    <row r="36" spans="2:18" ht="14.25">
      <c r="B36" s="142">
        <v>1995</v>
      </c>
      <c r="C36" s="145">
        <v>95</v>
      </c>
      <c r="D36" s="154">
        <v>7.1640955945740235</v>
      </c>
      <c r="E36" s="154">
        <v>4.3474653497562663</v>
      </c>
      <c r="F36" s="154">
        <v>1.9727196758601735</v>
      </c>
      <c r="G36" s="154">
        <v>2.3747456738960935</v>
      </c>
      <c r="H36" s="154">
        <v>3.8066292473254544</v>
      </c>
      <c r="I36" s="147">
        <v>459.05759999999998</v>
      </c>
      <c r="K36" s="148">
        <f t="shared" si="0"/>
        <v>19.665655541412011</v>
      </c>
      <c r="M36" s="148"/>
      <c r="N36" s="188">
        <v>125570</v>
      </c>
      <c r="O36" s="189"/>
      <c r="P36" s="190">
        <f t="shared" si="1"/>
        <v>19.466410443615054</v>
      </c>
      <c r="Q36" s="148"/>
      <c r="R36" s="150"/>
    </row>
    <row r="37" spans="2:18" ht="15" thickBot="1">
      <c r="B37" s="142">
        <v>1996</v>
      </c>
      <c r="C37" s="145"/>
      <c r="D37" s="154">
        <v>7.3198830474659626</v>
      </c>
      <c r="E37" s="154">
        <v>4.3564705565065429</v>
      </c>
      <c r="F37" s="154">
        <v>1.9810580189068858</v>
      </c>
      <c r="G37" s="154">
        <v>2.3754125375996584</v>
      </c>
      <c r="H37" s="154">
        <v>3.8910655798493079</v>
      </c>
      <c r="I37" s="147">
        <v>471.31140000000005</v>
      </c>
      <c r="K37" s="148">
        <f t="shared" si="0"/>
        <v>19.923889740328356</v>
      </c>
      <c r="M37" s="148"/>
      <c r="N37" s="191">
        <v>125859</v>
      </c>
      <c r="O37" s="192"/>
      <c r="P37" s="193">
        <f t="shared" si="1"/>
        <v>19.263874973097504</v>
      </c>
      <c r="Q37" s="148"/>
      <c r="R37" s="150"/>
    </row>
    <row r="38" spans="2:18" ht="15" thickTop="1">
      <c r="B38" s="142">
        <v>1997</v>
      </c>
      <c r="C38" s="145"/>
      <c r="D38" s="154">
        <v>7.4111903266769286</v>
      </c>
      <c r="E38" s="154">
        <v>4.3672831098025009</v>
      </c>
      <c r="F38" s="154">
        <v>1.9765741993041868</v>
      </c>
      <c r="G38" s="154">
        <v>2.3907089104983137</v>
      </c>
      <c r="H38" s="154">
        <v>3.9231184370613272</v>
      </c>
      <c r="I38" s="147">
        <v>472.00549999999998</v>
      </c>
      <c r="K38" s="148">
        <f t="shared" si="0"/>
        <v>20.068874983343257</v>
      </c>
      <c r="M38" s="148"/>
      <c r="N38" s="169">
        <v>126157</v>
      </c>
      <c r="O38" s="148"/>
      <c r="P38" s="148"/>
      <c r="Q38" s="148"/>
      <c r="R38" s="150"/>
    </row>
    <row r="39" spans="2:18" ht="14.25">
      <c r="B39" s="142">
        <v>1998</v>
      </c>
      <c r="C39" s="145"/>
      <c r="D39" s="154">
        <v>6.9980795951359891</v>
      </c>
      <c r="E39" s="154">
        <v>4.5197049372240903</v>
      </c>
      <c r="F39" s="154">
        <v>1.9971788533147898</v>
      </c>
      <c r="G39" s="154">
        <v>2.5225260839093004</v>
      </c>
      <c r="H39" s="154">
        <v>3.9101897838039652</v>
      </c>
      <c r="I39" s="147">
        <v>464.97040000000004</v>
      </c>
      <c r="K39" s="148">
        <f t="shared" si="0"/>
        <v>19.947679253388134</v>
      </c>
      <c r="M39" s="148"/>
      <c r="N39" s="169">
        <v>126472</v>
      </c>
      <c r="O39" s="148"/>
      <c r="P39" s="148"/>
      <c r="Q39" s="148"/>
      <c r="R39" s="150"/>
    </row>
    <row r="40" spans="2:18" ht="14.25">
      <c r="B40" s="142">
        <v>1999</v>
      </c>
      <c r="C40" s="145"/>
      <c r="D40" s="154">
        <v>7.1574210398512346</v>
      </c>
      <c r="E40" s="154">
        <v>4.7150509107315255</v>
      </c>
      <c r="F40" s="154">
        <v>2.0520368337628319</v>
      </c>
      <c r="G40" s="154">
        <v>2.6630140769686941</v>
      </c>
      <c r="H40" s="154">
        <v>3.941549753174364</v>
      </c>
      <c r="I40" s="147">
        <v>467.48109999999997</v>
      </c>
      <c r="K40" s="148">
        <f t="shared" si="0"/>
        <v>20.529072614488651</v>
      </c>
      <c r="M40" s="148"/>
      <c r="N40" s="169">
        <v>126667</v>
      </c>
      <c r="O40" s="148"/>
      <c r="P40" s="148"/>
      <c r="Q40" s="148"/>
      <c r="R40" s="150"/>
    </row>
    <row r="41" spans="2:18">
      <c r="B41" s="142">
        <v>2000</v>
      </c>
      <c r="C41" s="142">
        <v>2000</v>
      </c>
      <c r="D41" s="155">
        <v>7.2210978716950622</v>
      </c>
      <c r="E41" s="155">
        <v>4.8250622557328171</v>
      </c>
      <c r="F41" s="155">
        <v>2.1141165000388935</v>
      </c>
      <c r="G41" s="155">
        <v>2.7109457556939227</v>
      </c>
      <c r="H41" s="155">
        <v>3.9289339823770861</v>
      </c>
      <c r="I41" s="147">
        <v>476.72329999999999</v>
      </c>
      <c r="K41" s="148">
        <f t="shared" si="0"/>
        <v>20.800156365537781</v>
      </c>
      <c r="M41" s="148"/>
      <c r="N41" s="169">
        <v>126926</v>
      </c>
      <c r="O41" s="148"/>
      <c r="P41" s="148"/>
      <c r="Q41" s="148"/>
      <c r="R41" s="150"/>
    </row>
    <row r="42" spans="2:18">
      <c r="B42" s="142">
        <v>2001</v>
      </c>
      <c r="C42" s="145"/>
      <c r="D42" s="155">
        <v>6.9399021545327422</v>
      </c>
      <c r="E42" s="155">
        <v>4.8844513242522316</v>
      </c>
      <c r="F42" s="155">
        <v>2.0570166516059381</v>
      </c>
      <c r="G42" s="155">
        <v>2.827434672646294</v>
      </c>
      <c r="H42" s="155">
        <v>3.9595998896765083</v>
      </c>
      <c r="I42" s="147">
        <v>474.68540000000002</v>
      </c>
      <c r="K42" s="148">
        <f t="shared" si="0"/>
        <v>20.668404692713715</v>
      </c>
      <c r="M42" s="148"/>
      <c r="N42" s="169">
        <v>127316</v>
      </c>
      <c r="O42" s="148"/>
      <c r="P42" s="148"/>
      <c r="Q42" s="148"/>
      <c r="R42" s="150"/>
    </row>
    <row r="43" spans="2:18">
      <c r="B43" s="142">
        <v>2002</v>
      </c>
      <c r="C43" s="145"/>
      <c r="D43" s="155">
        <v>7.0664933881089453</v>
      </c>
      <c r="E43" s="155">
        <v>5.0608405242448837</v>
      </c>
      <c r="F43" s="155">
        <v>2.1292556039538972</v>
      </c>
      <c r="G43" s="155">
        <v>2.9315849202909856</v>
      </c>
      <c r="H43" s="155">
        <v>3.8788006520446348</v>
      </c>
      <c r="I43" s="147">
        <v>479.87079999999997</v>
      </c>
      <c r="K43" s="148">
        <f t="shared" si="0"/>
        <v>21.06697508864335</v>
      </c>
      <c r="M43" s="148"/>
      <c r="N43" s="169">
        <v>127486</v>
      </c>
      <c r="O43" s="148"/>
      <c r="P43" s="148"/>
      <c r="Q43" s="148"/>
      <c r="R43" s="150"/>
    </row>
    <row r="44" spans="2:18">
      <c r="B44" s="142">
        <v>2003</v>
      </c>
      <c r="C44" s="145"/>
      <c r="D44" s="155">
        <v>7.0746025966523671</v>
      </c>
      <c r="E44" s="155">
        <v>4.9544743493854702</v>
      </c>
      <c r="F44" s="155">
        <v>2.0670640411801036</v>
      </c>
      <c r="G44" s="155">
        <v>2.8874103082053666</v>
      </c>
      <c r="H44" s="155">
        <v>3.8426398772781223</v>
      </c>
      <c r="I44" s="147">
        <v>490.7559</v>
      </c>
      <c r="K44" s="148">
        <f t="shared" si="0"/>
        <v>20.826191172701428</v>
      </c>
      <c r="M44" s="148"/>
      <c r="N44" s="169">
        <v>127694</v>
      </c>
      <c r="O44" s="148"/>
      <c r="P44" s="148"/>
      <c r="Q44" s="148"/>
      <c r="R44" s="150"/>
    </row>
    <row r="45" spans="2:18">
      <c r="B45" s="142">
        <v>2004</v>
      </c>
      <c r="C45" s="145"/>
      <c r="D45" s="155">
        <v>7.1570280207727821</v>
      </c>
      <c r="E45" s="155">
        <v>5.0495655355869786</v>
      </c>
      <c r="F45" s="155">
        <v>2.0934674570161413</v>
      </c>
      <c r="G45" s="155">
        <v>2.9560980785708355</v>
      </c>
      <c r="H45" s="155">
        <v>3.836890086801287</v>
      </c>
      <c r="I45" s="147">
        <v>497.9126</v>
      </c>
      <c r="K45" s="148">
        <f t="shared" si="0"/>
        <v>21.093049178748021</v>
      </c>
      <c r="M45" s="148"/>
      <c r="N45" s="169">
        <v>127787</v>
      </c>
      <c r="O45" s="148"/>
      <c r="P45" s="148"/>
      <c r="Q45" s="148"/>
      <c r="R45" s="150"/>
    </row>
    <row r="46" spans="2:18">
      <c r="B46" s="142">
        <v>2005</v>
      </c>
      <c r="C46" s="156" t="s">
        <v>495</v>
      </c>
      <c r="D46" s="157">
        <v>7.0644700421553477</v>
      </c>
      <c r="E46" s="155">
        <v>5.1724132160986391</v>
      </c>
      <c r="F46" s="155">
        <v>2.1818480798042881</v>
      </c>
      <c r="G46" s="155">
        <v>2.9905651362943515</v>
      </c>
      <c r="H46" s="155">
        <v>3.7596038604561768</v>
      </c>
      <c r="I46" s="147">
        <v>507.15800000000002</v>
      </c>
      <c r="K46" s="148">
        <f t="shared" si="0"/>
        <v>21.168900334808804</v>
      </c>
      <c r="M46" s="148"/>
      <c r="N46" s="169">
        <v>127768</v>
      </c>
      <c r="O46" s="148"/>
      <c r="P46" s="148"/>
      <c r="Q46" s="148"/>
      <c r="R46" s="150"/>
    </row>
    <row r="47" spans="2:18">
      <c r="B47" s="142">
        <v>2006</v>
      </c>
      <c r="C47" s="145"/>
      <c r="D47" s="155">
        <v>7.0977918853644635</v>
      </c>
      <c r="E47" s="155">
        <v>5.1612037695433841</v>
      </c>
      <c r="F47" s="155">
        <v>2.1049168966421821</v>
      </c>
      <c r="G47" s="155">
        <v>3.0562868729012016</v>
      </c>
      <c r="H47" s="155">
        <v>3.7093398112247056</v>
      </c>
      <c r="I47" s="147">
        <v>516.03819999999996</v>
      </c>
      <c r="K47" s="148">
        <f t="shared" si="0"/>
        <v>21.129539235675935</v>
      </c>
      <c r="M47" s="148"/>
      <c r="N47" s="169">
        <v>127901</v>
      </c>
      <c r="O47" s="148"/>
      <c r="P47" s="148"/>
      <c r="Q47" s="148"/>
      <c r="R47" s="150"/>
    </row>
    <row r="48" spans="2:18">
      <c r="B48" s="142">
        <v>2007</v>
      </c>
      <c r="C48" s="145"/>
      <c r="D48" s="155">
        <v>7.0548572081677436</v>
      </c>
      <c r="E48" s="155">
        <v>5.1106739463532991</v>
      </c>
      <c r="F48" s="155">
        <v>2.1353922399729792</v>
      </c>
      <c r="G48" s="155">
        <v>2.9752817063803199</v>
      </c>
      <c r="H48" s="155">
        <v>3.6245947375653667</v>
      </c>
      <c r="I48" s="147">
        <v>525.46990000000005</v>
      </c>
      <c r="K48" s="148">
        <f t="shared" si="0"/>
        <v>20.90079983843971</v>
      </c>
      <c r="M48" s="148"/>
      <c r="N48" s="169">
        <v>128033</v>
      </c>
      <c r="O48" s="148"/>
      <c r="P48" s="148"/>
      <c r="Q48" s="148"/>
      <c r="R48" s="150"/>
    </row>
    <row r="49" spans="2:18">
      <c r="B49" s="142">
        <v>2008</v>
      </c>
      <c r="C49" s="145"/>
      <c r="D49" s="155">
        <v>6.271518059562692</v>
      </c>
      <c r="E49" s="155">
        <v>4.9666257360515571</v>
      </c>
      <c r="F49" s="155">
        <v>2.0579247581059232</v>
      </c>
      <c r="G49" s="155">
        <v>2.9087009779456348</v>
      </c>
      <c r="H49" s="155">
        <v>3.4815955378245609</v>
      </c>
      <c r="I49" s="147">
        <v>505.79470000000003</v>
      </c>
      <c r="K49" s="148">
        <f t="shared" si="0"/>
        <v>19.686365069490368</v>
      </c>
      <c r="M49" s="148"/>
      <c r="N49" s="169">
        <v>128084</v>
      </c>
      <c r="O49" s="148"/>
      <c r="P49" s="148"/>
      <c r="Q49" s="148"/>
      <c r="R49" s="150"/>
    </row>
    <row r="50" spans="2:18">
      <c r="B50" s="142">
        <v>2009</v>
      </c>
      <c r="C50" s="145"/>
      <c r="D50" s="157">
        <v>6.1574024367958788</v>
      </c>
      <c r="E50" s="157">
        <v>4.8315590941487185</v>
      </c>
      <c r="F50" s="157">
        <v>2.037309750499372</v>
      </c>
      <c r="G50" s="157">
        <v>2.794249343649347</v>
      </c>
      <c r="H50" s="155">
        <v>3.4043635653745228</v>
      </c>
      <c r="I50" s="147">
        <v>495.49779999999998</v>
      </c>
      <c r="J50" s="158"/>
      <c r="K50" s="148">
        <f t="shared" si="0"/>
        <v>19.22488419046784</v>
      </c>
      <c r="M50" s="148"/>
      <c r="N50" s="169">
        <v>128032</v>
      </c>
      <c r="O50" s="148"/>
      <c r="P50" s="148"/>
      <c r="Q50" s="148"/>
      <c r="R50" s="150"/>
    </row>
    <row r="51" spans="2:18">
      <c r="B51" s="142">
        <v>2010</v>
      </c>
      <c r="C51" s="145">
        <v>10</v>
      </c>
      <c r="D51" s="155">
        <v>6.5627033512760251</v>
      </c>
      <c r="E51" s="155">
        <v>4.9689345375981091</v>
      </c>
      <c r="F51" s="155">
        <v>2.1541071692617195</v>
      </c>
      <c r="G51" s="155">
        <v>2.8148273683363887</v>
      </c>
      <c r="H51" s="155">
        <v>3.4409905874337698</v>
      </c>
      <c r="I51" s="159">
        <v>512.52350000000001</v>
      </c>
      <c r="K51" s="148">
        <f t="shared" si="0"/>
        <v>19.941563013906013</v>
      </c>
      <c r="M51" s="148"/>
      <c r="N51" s="169">
        <v>128057</v>
      </c>
      <c r="O51" s="148"/>
      <c r="P51" s="148"/>
      <c r="Q51" s="148"/>
      <c r="R51" s="150"/>
    </row>
    <row r="52" spans="2:18">
      <c r="B52" s="142">
        <v>2011</v>
      </c>
      <c r="C52" s="145"/>
      <c r="D52" s="155">
        <v>6.2126423791405445</v>
      </c>
      <c r="E52" s="155">
        <v>4.9370613452763115</v>
      </c>
      <c r="F52" s="155">
        <v>2.0630318899204085</v>
      </c>
      <c r="G52" s="155">
        <v>2.8740294553559038</v>
      </c>
      <c r="H52" s="155">
        <v>3.3796453739218837</v>
      </c>
      <c r="I52" s="160">
        <v>514.02210000000002</v>
      </c>
      <c r="J52" s="153"/>
      <c r="K52" s="148">
        <f t="shared" si="0"/>
        <v>19.466410443615054</v>
      </c>
      <c r="L52" s="153"/>
      <c r="M52" s="161"/>
      <c r="N52" s="169">
        <v>127799</v>
      </c>
      <c r="O52" s="161"/>
      <c r="P52" s="148"/>
      <c r="Q52" s="148"/>
      <c r="R52" s="150"/>
    </row>
    <row r="53" spans="2:18">
      <c r="B53" s="142">
        <v>2012</v>
      </c>
      <c r="C53" s="145">
        <v>12</v>
      </c>
      <c r="D53" s="155">
        <v>6.1133834262129767</v>
      </c>
      <c r="E53" s="155">
        <v>4.9169458993061337</v>
      </c>
      <c r="F53" s="155">
        <v>2.0465151861780888</v>
      </c>
      <c r="G53" s="155">
        <v>2.8704307131280449</v>
      </c>
      <c r="H53" s="155">
        <v>3.3165997482722607</v>
      </c>
      <c r="I53" s="160">
        <v>517.49919999999997</v>
      </c>
      <c r="J53" s="153"/>
      <c r="K53" s="148">
        <f t="shared" si="0"/>
        <v>19.263874973097504</v>
      </c>
      <c r="L53" s="153"/>
      <c r="M53" s="161"/>
      <c r="N53" s="169">
        <v>127605.5692</v>
      </c>
      <c r="O53" s="161"/>
      <c r="P53" s="148"/>
      <c r="Q53" s="148"/>
      <c r="R53" s="150"/>
    </row>
    <row r="54" spans="2:18">
      <c r="B54" s="162"/>
      <c r="C54" s="163"/>
      <c r="D54" s="164"/>
      <c r="E54" s="164"/>
      <c r="F54" s="164"/>
      <c r="G54" s="164"/>
      <c r="H54" s="164"/>
      <c r="I54" s="165"/>
      <c r="J54" s="153"/>
      <c r="K54" s="151"/>
      <c r="L54" s="153"/>
      <c r="M54" s="153"/>
      <c r="N54" s="153"/>
      <c r="O54" s="153"/>
    </row>
    <row r="55" spans="2:18">
      <c r="C55" s="163"/>
      <c r="D55" s="164"/>
      <c r="E55" s="164"/>
      <c r="F55" s="164"/>
      <c r="G55" s="164"/>
      <c r="H55" s="164"/>
      <c r="I55" s="165"/>
      <c r="J55" s="153"/>
      <c r="K55" s="151"/>
      <c r="L55" s="153"/>
      <c r="M55" s="153"/>
      <c r="N55" s="153"/>
      <c r="O55" s="153"/>
    </row>
    <row r="56" spans="2:18">
      <c r="B56" s="162" t="s">
        <v>496</v>
      </c>
      <c r="C56" s="163"/>
      <c r="D56" s="166">
        <v>0.84038768767155547</v>
      </c>
      <c r="E56" s="166">
        <v>2.4455603907896974</v>
      </c>
      <c r="F56" s="166">
        <v>2.0723574840036139</v>
      </c>
      <c r="G56" s="166">
        <v>2.8059225536203138</v>
      </c>
      <c r="H56" s="166">
        <v>1.8245230462662136</v>
      </c>
      <c r="I56" s="166">
        <v>2.4155056864421791</v>
      </c>
      <c r="J56" s="153"/>
      <c r="K56" s="151"/>
      <c r="L56" s="153"/>
      <c r="M56" s="153"/>
      <c r="N56" s="153"/>
      <c r="O56" s="153"/>
    </row>
    <row r="57" spans="2:18">
      <c r="B57" s="162" t="s">
        <v>497</v>
      </c>
      <c r="C57" s="163"/>
      <c r="D57" s="166">
        <v>42.611093947489856</v>
      </c>
      <c r="E57" s="166"/>
      <c r="F57" s="166">
        <v>14.264482494143044</v>
      </c>
      <c r="G57" s="166">
        <v>20.007283080333053</v>
      </c>
      <c r="H57" s="166">
        <v>23.117140478034052</v>
      </c>
      <c r="I57" s="165"/>
      <c r="J57" s="153"/>
      <c r="K57" s="151"/>
      <c r="L57" s="153"/>
      <c r="M57" s="153"/>
      <c r="N57" s="153"/>
      <c r="O57" s="153"/>
    </row>
    <row r="58" spans="2:18">
      <c r="B58" s="162"/>
      <c r="C58" s="163"/>
      <c r="D58" s="164"/>
      <c r="E58" s="164"/>
      <c r="F58" s="164">
        <v>34.271765574476099</v>
      </c>
      <c r="G58" s="164"/>
      <c r="H58" s="164"/>
      <c r="I58" s="165"/>
      <c r="J58" s="153"/>
      <c r="K58" s="151"/>
      <c r="L58" s="153"/>
      <c r="M58" s="153"/>
      <c r="N58" s="153"/>
      <c r="O58" s="153"/>
    </row>
    <row r="59" spans="2:18">
      <c r="B59" s="162"/>
      <c r="C59" s="163"/>
      <c r="D59" s="164"/>
      <c r="E59" s="164"/>
      <c r="F59" s="164"/>
      <c r="G59" s="164"/>
      <c r="H59" s="164"/>
      <c r="I59" s="165"/>
      <c r="J59" s="153"/>
      <c r="K59" s="151"/>
      <c r="L59" s="153"/>
      <c r="M59" s="153"/>
      <c r="N59" s="153"/>
      <c r="O59" s="153"/>
    </row>
    <row r="60" spans="2:18">
      <c r="B60" s="162"/>
      <c r="C60" s="163"/>
      <c r="D60" s="164"/>
      <c r="E60" s="164"/>
      <c r="F60" s="164"/>
      <c r="G60" s="164"/>
      <c r="H60" s="164"/>
      <c r="I60" s="165"/>
      <c r="J60" s="153"/>
      <c r="K60" s="151"/>
      <c r="L60" s="153"/>
      <c r="M60" s="153"/>
      <c r="N60" s="153"/>
      <c r="O60" s="153"/>
    </row>
    <row r="61" spans="2:18">
      <c r="B61" s="162"/>
      <c r="C61" s="163"/>
      <c r="D61" s="164"/>
      <c r="E61" s="164"/>
      <c r="F61" s="164"/>
      <c r="G61" s="164"/>
      <c r="H61" s="164"/>
      <c r="I61" s="165"/>
      <c r="J61" s="153"/>
      <c r="K61" s="151"/>
      <c r="L61" s="153"/>
      <c r="M61" s="153"/>
      <c r="N61" s="153"/>
      <c r="O61" s="153"/>
    </row>
    <row r="62" spans="2:18">
      <c r="B62" s="141" t="s">
        <v>498</v>
      </c>
      <c r="D62" s="167"/>
      <c r="E62" s="167"/>
      <c r="F62" s="167"/>
      <c r="G62" s="167"/>
      <c r="H62" s="167"/>
      <c r="I62" s="167"/>
      <c r="J62" s="151"/>
      <c r="K62" s="151"/>
      <c r="L62" s="151"/>
      <c r="M62" s="151"/>
      <c r="N62" s="151"/>
    </row>
    <row r="63" spans="2:18">
      <c r="B63" s="141" t="s">
        <v>499</v>
      </c>
      <c r="D63" s="168"/>
      <c r="E63" s="168"/>
      <c r="F63" s="168"/>
      <c r="G63" s="168"/>
      <c r="H63" s="168"/>
      <c r="I63" s="167"/>
    </row>
    <row r="64" spans="2:18">
      <c r="B64" s="141" t="s">
        <v>500</v>
      </c>
    </row>
    <row r="65" spans="2:8">
      <c r="B65" s="141" t="s">
        <v>501</v>
      </c>
    </row>
    <row r="66" spans="2:8">
      <c r="D66" s="148"/>
      <c r="E66" s="148"/>
      <c r="F66" s="148"/>
      <c r="G66" s="148"/>
      <c r="H66" s="148"/>
    </row>
    <row r="67" spans="2:8">
      <c r="D67" s="148"/>
      <c r="E67" s="148"/>
      <c r="F67" s="148"/>
      <c r="G67" s="148"/>
      <c r="H67" s="148"/>
    </row>
    <row r="68" spans="2:8">
      <c r="D68" s="151"/>
      <c r="E68" s="151"/>
      <c r="F68" s="151"/>
      <c r="G68" s="151"/>
      <c r="H68" s="151"/>
    </row>
  </sheetData>
  <phoneticPr fontId="4"/>
  <pageMargins left="0.2" right="0.39370078740157483" top="0.39370078740157483" bottom="0.39370078740157483" header="0.19685039370078741" footer="0.19685039370078741"/>
  <pageSetup paperSize="9" scale="72" orientation="portrait" r:id="rId1"/>
  <headerFooter alignWithMargins="0">
    <oddFooter>&amp;C&amp;P / &amp;N ページ</oddFooter>
  </headerFooter>
  <drawing r:id="rId2"/>
</worksheet>
</file>

<file path=xl/worksheets/sheet6.xml><?xml version="1.0" encoding="utf-8"?>
<worksheet xmlns="http://schemas.openxmlformats.org/spreadsheetml/2006/main" xmlns:r="http://schemas.openxmlformats.org/officeDocument/2006/relationships">
  <dimension ref="B3:I18"/>
  <sheetViews>
    <sheetView topLeftCell="A10" workbookViewId="0">
      <selection activeCell="I42" sqref="I42"/>
    </sheetView>
  </sheetViews>
  <sheetFormatPr defaultRowHeight="13.5"/>
  <cols>
    <col min="1" max="2" width="9" style="1"/>
    <col min="3" max="3" width="11.75" style="1" customWidth="1"/>
    <col min="4" max="4" width="20.875" style="1" customWidth="1"/>
    <col min="5" max="5" width="9" style="1"/>
    <col min="6" max="6" width="17.125" style="1" customWidth="1"/>
    <col min="7" max="7" width="21" style="1" customWidth="1"/>
    <col min="8" max="8" width="11.75" style="1" customWidth="1"/>
    <col min="9" max="9" width="13.875" style="1" bestFit="1" customWidth="1"/>
    <col min="10" max="16384" width="9" style="1"/>
  </cols>
  <sheetData>
    <row r="3" spans="2:9">
      <c r="C3" s="2" t="s">
        <v>0</v>
      </c>
      <c r="D3" s="2" t="s">
        <v>1</v>
      </c>
      <c r="E3" s="2" t="s">
        <v>5</v>
      </c>
      <c r="F3" s="2" t="s">
        <v>12</v>
      </c>
      <c r="G3" s="2" t="s">
        <v>2</v>
      </c>
      <c r="H3" s="2" t="s">
        <v>3</v>
      </c>
      <c r="I3" s="2" t="s">
        <v>4</v>
      </c>
    </row>
    <row r="4" spans="2:9">
      <c r="C4" s="2">
        <v>11</v>
      </c>
      <c r="D4" s="2">
        <f t="shared" ref="D4:D9" si="0">+(C4-2)*2+2*3</f>
        <v>24</v>
      </c>
      <c r="E4" s="2" t="s">
        <v>6</v>
      </c>
      <c r="F4" s="3" t="s">
        <v>13</v>
      </c>
      <c r="G4" s="2">
        <f>+C4*12</f>
        <v>132</v>
      </c>
      <c r="H4" s="2">
        <f t="shared" ref="H4:H9" si="1">+D4</f>
        <v>24</v>
      </c>
      <c r="I4" s="2">
        <f t="shared" ref="I4:I9" si="2">+H4+G4</f>
        <v>156</v>
      </c>
    </row>
    <row r="5" spans="2:9">
      <c r="C5" s="2">
        <v>12</v>
      </c>
      <c r="D5" s="2">
        <f t="shared" si="0"/>
        <v>26</v>
      </c>
      <c r="E5" s="2" t="s">
        <v>7</v>
      </c>
      <c r="F5" s="3" t="s">
        <v>14</v>
      </c>
      <c r="G5" s="2">
        <f t="shared" ref="G5:G9" si="3">+C5*12</f>
        <v>144</v>
      </c>
      <c r="H5" s="2">
        <f t="shared" si="1"/>
        <v>26</v>
      </c>
      <c r="I5" s="2">
        <f t="shared" si="2"/>
        <v>170</v>
      </c>
    </row>
    <row r="6" spans="2:9">
      <c r="C6" s="2">
        <v>13</v>
      </c>
      <c r="D6" s="2">
        <f t="shared" si="0"/>
        <v>28</v>
      </c>
      <c r="E6" s="2" t="s">
        <v>8</v>
      </c>
      <c r="F6" s="2" t="s">
        <v>15</v>
      </c>
      <c r="G6" s="2">
        <f t="shared" si="3"/>
        <v>156</v>
      </c>
      <c r="H6" s="2">
        <f t="shared" si="1"/>
        <v>28</v>
      </c>
      <c r="I6" s="2">
        <f t="shared" si="2"/>
        <v>184</v>
      </c>
    </row>
    <row r="7" spans="2:9">
      <c r="C7" s="2">
        <v>14</v>
      </c>
      <c r="D7" s="2">
        <f t="shared" si="0"/>
        <v>30</v>
      </c>
      <c r="E7" s="2" t="s">
        <v>9</v>
      </c>
      <c r="F7" s="2" t="s">
        <v>16</v>
      </c>
      <c r="G7" s="2">
        <f t="shared" si="3"/>
        <v>168</v>
      </c>
      <c r="H7" s="2">
        <f t="shared" si="1"/>
        <v>30</v>
      </c>
      <c r="I7" s="2">
        <f t="shared" si="2"/>
        <v>198</v>
      </c>
    </row>
    <row r="8" spans="2:9">
      <c r="C8" s="2">
        <v>15</v>
      </c>
      <c r="D8" s="2">
        <f t="shared" si="0"/>
        <v>32</v>
      </c>
      <c r="E8" s="2" t="s">
        <v>10</v>
      </c>
      <c r="F8" s="2" t="s">
        <v>17</v>
      </c>
      <c r="G8" s="2">
        <f t="shared" si="3"/>
        <v>180</v>
      </c>
      <c r="H8" s="2">
        <f t="shared" si="1"/>
        <v>32</v>
      </c>
      <c r="I8" s="2">
        <f t="shared" si="2"/>
        <v>212</v>
      </c>
    </row>
    <row r="9" spans="2:9">
      <c r="C9" s="2">
        <v>16</v>
      </c>
      <c r="D9" s="2">
        <f t="shared" si="0"/>
        <v>34</v>
      </c>
      <c r="E9" s="2" t="s">
        <v>11</v>
      </c>
      <c r="F9" s="2" t="s">
        <v>18</v>
      </c>
      <c r="G9" s="2">
        <f t="shared" si="3"/>
        <v>192</v>
      </c>
      <c r="H9" s="2">
        <f t="shared" si="1"/>
        <v>34</v>
      </c>
      <c r="I9" s="2">
        <f t="shared" si="2"/>
        <v>226</v>
      </c>
    </row>
    <row r="10" spans="2:9">
      <c r="C10" s="1">
        <f>SUM(C4:C9)</f>
        <v>81</v>
      </c>
      <c r="D10" s="1">
        <f>SUM(D4:D9)</f>
        <v>174</v>
      </c>
      <c r="G10" s="1">
        <f>SUM(G4:G9)</f>
        <v>972</v>
      </c>
      <c r="H10" s="1">
        <f>SUM(H4:H9)</f>
        <v>174</v>
      </c>
      <c r="I10" s="1">
        <f>SUM(I4:I9)</f>
        <v>1146</v>
      </c>
    </row>
    <row r="11" spans="2:9" ht="27">
      <c r="B11" s="1" t="s">
        <v>40</v>
      </c>
      <c r="C11" s="1">
        <f>+C10/6</f>
        <v>13.5</v>
      </c>
    </row>
    <row r="12" spans="2:9">
      <c r="C12" s="1" t="s">
        <v>19</v>
      </c>
      <c r="D12" s="1" t="s">
        <v>20</v>
      </c>
      <c r="I12" s="1">
        <f>+G10/I10</f>
        <v>0.84816753926701571</v>
      </c>
    </row>
    <row r="13" spans="2:9">
      <c r="I13" s="1">
        <f>85*44/12</f>
        <v>311.66666666666669</v>
      </c>
    </row>
    <row r="14" spans="2:9">
      <c r="C14" s="1" t="s">
        <v>21</v>
      </c>
      <c r="D14" s="1">
        <v>1.2729999999999999</v>
      </c>
      <c r="E14" s="1" t="s">
        <v>24</v>
      </c>
    </row>
    <row r="15" spans="2:9" ht="40.5">
      <c r="C15" s="1" t="s">
        <v>22</v>
      </c>
      <c r="D15" s="1">
        <v>1.1196428570000001</v>
      </c>
      <c r="E15" s="1" t="s">
        <v>23</v>
      </c>
    </row>
    <row r="16" spans="2:9" ht="54">
      <c r="C16" s="1" t="s">
        <v>25</v>
      </c>
      <c r="D16" s="1">
        <f>+D14*D15*100000000</f>
        <v>142530535.69610003</v>
      </c>
      <c r="E16" s="1" t="s">
        <v>23</v>
      </c>
    </row>
    <row r="17" spans="3:7" ht="27">
      <c r="C17" s="1" t="s">
        <v>26</v>
      </c>
      <c r="D17" s="1">
        <f>+D16*365</f>
        <v>52023645529.076508</v>
      </c>
      <c r="E17" s="1" t="s">
        <v>23</v>
      </c>
    </row>
    <row r="18" spans="3:7" ht="54">
      <c r="C18" s="1" t="s">
        <v>27</v>
      </c>
      <c r="D18" s="1">
        <v>1341000000000</v>
      </c>
      <c r="E18" s="1" t="s">
        <v>23</v>
      </c>
      <c r="G18" s="1">
        <f>+D17/D18</f>
        <v>3.8794664824068986E-2</v>
      </c>
    </row>
  </sheetData>
  <phoneticPr fontId="4"/>
  <hyperlinks>
    <hyperlink ref="F4" r:id="rId1" display="http://ja.wikipedia.org/wiki/%E3%82%A6%E3%83%B3%E3%83%87%E3%82%AB%E3%83%B3"/>
    <hyperlink ref="F5" r:id="rId2" display="http://ja.wikipedia.org/wiki/%E3%83%89%E3%83%87%E3%82%AB%E3%83%B3"/>
  </hyperlinks>
  <pageMargins left="0.7" right="0.7" top="0.75" bottom="0.75" header="0.3" footer="0.3"/>
  <pageSetup paperSize="9" orientation="portrait" horizontalDpi="300" verticalDpi="300" r:id="rId3"/>
</worksheet>
</file>

<file path=xl/worksheets/sheet7.xml><?xml version="1.0" encoding="utf-8"?>
<worksheet xmlns="http://schemas.openxmlformats.org/spreadsheetml/2006/main" xmlns:r="http://schemas.openxmlformats.org/officeDocument/2006/relationships">
  <dimension ref="C3:K9"/>
  <sheetViews>
    <sheetView workbookViewId="0">
      <selection activeCell="E29" sqref="E29"/>
    </sheetView>
  </sheetViews>
  <sheetFormatPr defaultRowHeight="13.5"/>
  <cols>
    <col min="1" max="2" width="9" style="4"/>
    <col min="3" max="3" width="15.5" style="4" customWidth="1"/>
    <col min="4" max="4" width="12.125" style="4" bestFit="1" customWidth="1"/>
    <col min="5" max="8" width="9" style="4"/>
    <col min="9" max="9" width="12.75" style="4" customWidth="1"/>
    <col min="10" max="16384" width="9" style="4"/>
  </cols>
  <sheetData>
    <row r="3" spans="3:11">
      <c r="E3" s="4" t="s">
        <v>29</v>
      </c>
      <c r="F3" s="4" t="s">
        <v>30</v>
      </c>
      <c r="G3" s="4" t="s">
        <v>31</v>
      </c>
      <c r="H3" s="4" t="s">
        <v>32</v>
      </c>
      <c r="I3" s="4" t="s">
        <v>35</v>
      </c>
      <c r="J3" s="4" t="s">
        <v>36</v>
      </c>
      <c r="K3" s="4" t="s">
        <v>37</v>
      </c>
    </row>
    <row r="4" spans="3:11">
      <c r="C4" s="4" t="s">
        <v>28</v>
      </c>
      <c r="E4" s="4">
        <v>2.6</v>
      </c>
      <c r="F4" s="4">
        <v>2.4</v>
      </c>
      <c r="G4" s="4">
        <v>2.9</v>
      </c>
      <c r="H4" s="4">
        <f>+E4*F4*G4</f>
        <v>18.096</v>
      </c>
      <c r="I4" s="4">
        <f>+H4*1000</f>
        <v>18096</v>
      </c>
      <c r="J4" s="4">
        <f>+I4/22.4</f>
        <v>807.85714285714289</v>
      </c>
    </row>
    <row r="5" spans="3:11">
      <c r="E5" s="4" t="s">
        <v>34</v>
      </c>
    </row>
    <row r="6" spans="3:11" ht="27">
      <c r="C6" s="4" t="s">
        <v>33</v>
      </c>
      <c r="E6" s="4">
        <v>0.21</v>
      </c>
      <c r="H6" s="4">
        <f>+E6*H4</f>
        <v>3.80016</v>
      </c>
      <c r="I6" s="4">
        <f>+H6*1000</f>
        <v>3800.16</v>
      </c>
      <c r="J6" s="4">
        <f>+I6/22.4</f>
        <v>169.65</v>
      </c>
      <c r="K6" s="4">
        <f>32*J6</f>
        <v>5428.8</v>
      </c>
    </row>
    <row r="7" spans="3:11">
      <c r="D7" s="4" t="s">
        <v>39</v>
      </c>
    </row>
    <row r="8" spans="3:11" ht="40.5">
      <c r="C8" s="4" t="s">
        <v>38</v>
      </c>
      <c r="D8" s="4">
        <f>+K6*12/(16+16)</f>
        <v>2035.8000000000002</v>
      </c>
    </row>
    <row r="9" spans="3:11" ht="27">
      <c r="C9" s="4" t="s">
        <v>41</v>
      </c>
      <c r="D9" s="5">
        <f>+D8*1146/972</f>
        <v>2400.2333333333336</v>
      </c>
    </row>
  </sheetData>
  <phoneticPr fontId="4"/>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dimension ref="D3:N27"/>
  <sheetViews>
    <sheetView workbookViewId="0">
      <selection activeCell="G9" sqref="G9"/>
    </sheetView>
  </sheetViews>
  <sheetFormatPr defaultRowHeight="13.5"/>
  <cols>
    <col min="5" max="5" width="11.875" customWidth="1"/>
    <col min="6" max="6" width="31.75" customWidth="1"/>
    <col min="7" max="7" width="20.125" customWidth="1"/>
    <col min="8" max="8" width="11.75" customWidth="1"/>
    <col min="9" max="9" width="13.25" customWidth="1"/>
  </cols>
  <sheetData>
    <row r="3" spans="4:14">
      <c r="E3" t="s">
        <v>42</v>
      </c>
      <c r="F3" t="s">
        <v>43</v>
      </c>
      <c r="G3" t="s">
        <v>46</v>
      </c>
      <c r="H3" t="s">
        <v>44</v>
      </c>
      <c r="N3" t="s">
        <v>49</v>
      </c>
    </row>
    <row r="4" spans="4:14">
      <c r="E4">
        <v>1370</v>
      </c>
      <c r="F4">
        <v>0.28000000000000003</v>
      </c>
      <c r="G4">
        <f>+E4*(1-F4)/4</f>
        <v>246.6</v>
      </c>
      <c r="H4">
        <f>5.67*0.00000001</f>
        <v>5.6699999999999998E-8</v>
      </c>
      <c r="N4">
        <v>273.14999999999998</v>
      </c>
    </row>
    <row r="7" spans="4:14">
      <c r="F7" t="s">
        <v>81</v>
      </c>
      <c r="G7" t="s">
        <v>47</v>
      </c>
      <c r="H7" t="s">
        <v>48</v>
      </c>
      <c r="I7" t="s">
        <v>80</v>
      </c>
    </row>
    <row r="8" spans="4:14">
      <c r="D8" t="s">
        <v>45</v>
      </c>
      <c r="F8" s="10">
        <v>0</v>
      </c>
      <c r="G8" s="10">
        <f t="shared" ref="G8:G17" si="0">+SQRT(SQRT($G$4/($H$4*(1-0.5*F8))))</f>
        <v>256.80442532356767</v>
      </c>
      <c r="H8" s="10">
        <f t="shared" ref="H8:H17" si="1">+G8-$N$4</f>
        <v>-16.345574676432307</v>
      </c>
      <c r="I8" s="10">
        <f>+H8-$H$9</f>
        <v>-30.875178534107931</v>
      </c>
    </row>
    <row r="9" spans="4:14">
      <c r="D9" t="s">
        <v>50</v>
      </c>
      <c r="F9" s="10">
        <v>0.73</v>
      </c>
      <c r="G9" s="10">
        <f t="shared" si="0"/>
        <v>287.6796038576756</v>
      </c>
      <c r="H9" s="10">
        <f t="shared" si="1"/>
        <v>14.529603857675625</v>
      </c>
      <c r="I9" s="10">
        <v>0</v>
      </c>
    </row>
    <row r="10" spans="4:14">
      <c r="F10" s="10">
        <f>+F9+0.01</f>
        <v>0.74</v>
      </c>
      <c r="G10" s="10">
        <f t="shared" si="0"/>
        <v>288.24870575628603</v>
      </c>
      <c r="H10" s="10">
        <f t="shared" si="1"/>
        <v>15.098705756286051</v>
      </c>
      <c r="I10" s="10">
        <f t="shared" ref="I10:I17" si="2">+H10-$H$9</f>
        <v>0.56910189861042682</v>
      </c>
    </row>
    <row r="11" spans="4:14">
      <c r="F11" s="10">
        <f t="shared" ref="F11:F26" si="3">+F10+0.01</f>
        <v>0.75</v>
      </c>
      <c r="G11" s="10">
        <f t="shared" si="0"/>
        <v>288.8234817024022</v>
      </c>
      <c r="H11" s="10">
        <f t="shared" si="1"/>
        <v>15.673481702402228</v>
      </c>
      <c r="I11" s="10">
        <f t="shared" si="2"/>
        <v>1.1438778447266031</v>
      </c>
    </row>
    <row r="12" spans="4:14">
      <c r="F12" s="10">
        <f t="shared" si="3"/>
        <v>0.76</v>
      </c>
      <c r="G12" s="10">
        <f t="shared" si="0"/>
        <v>289.40403434344546</v>
      </c>
      <c r="H12" s="10">
        <f t="shared" si="1"/>
        <v>16.254034343445483</v>
      </c>
      <c r="I12" s="10">
        <f t="shared" si="2"/>
        <v>1.724430485769858</v>
      </c>
    </row>
    <row r="13" spans="4:14">
      <c r="F13" s="10">
        <f t="shared" si="3"/>
        <v>0.77</v>
      </c>
      <c r="G13" s="10">
        <f t="shared" si="0"/>
        <v>289.9904690308685</v>
      </c>
      <c r="H13" s="10">
        <f t="shared" si="1"/>
        <v>16.840469030868519</v>
      </c>
      <c r="I13" s="10">
        <f t="shared" si="2"/>
        <v>2.3108651731928944</v>
      </c>
    </row>
    <row r="14" spans="4:14">
      <c r="F14" s="10">
        <f t="shared" si="3"/>
        <v>0.78</v>
      </c>
      <c r="G14" s="10">
        <f t="shared" si="0"/>
        <v>290.58289391406657</v>
      </c>
      <c r="H14" s="10">
        <f t="shared" si="1"/>
        <v>17.432893914066597</v>
      </c>
      <c r="I14" s="10">
        <f t="shared" si="2"/>
        <v>2.903290056390972</v>
      </c>
    </row>
    <row r="15" spans="4:14">
      <c r="F15" s="10">
        <f t="shared" si="3"/>
        <v>0.79</v>
      </c>
      <c r="G15" s="10">
        <f t="shared" si="0"/>
        <v>291.18142003835072</v>
      </c>
      <c r="H15" s="10">
        <f t="shared" si="1"/>
        <v>18.031420038350745</v>
      </c>
      <c r="I15" s="10">
        <f t="shared" si="2"/>
        <v>3.5018161806751209</v>
      </c>
    </row>
    <row r="16" spans="4:14">
      <c r="F16" s="10">
        <f t="shared" si="3"/>
        <v>0.8</v>
      </c>
      <c r="G16" s="10">
        <f t="shared" si="0"/>
        <v>291.78616144719433</v>
      </c>
      <c r="H16" s="10">
        <f t="shared" si="1"/>
        <v>18.636161447194354</v>
      </c>
      <c r="I16" s="10">
        <f t="shared" si="2"/>
        <v>4.1065575895187294</v>
      </c>
    </row>
    <row r="17" spans="6:9">
      <c r="F17" s="10">
        <v>0.81100000000000005</v>
      </c>
      <c r="G17" s="10">
        <f t="shared" si="0"/>
        <v>292.45869556253103</v>
      </c>
      <c r="H17" s="10">
        <f t="shared" si="1"/>
        <v>19.308695562531057</v>
      </c>
      <c r="I17" s="10">
        <f t="shared" si="2"/>
        <v>4.779091704855432</v>
      </c>
    </row>
    <row r="18" spans="6:9">
      <c r="F18" s="10">
        <f t="shared" si="3"/>
        <v>0.82100000000000006</v>
      </c>
      <c r="G18" s="10">
        <f t="shared" ref="G18:G27" si="4">+SQRT(SQRT($G$4/($H$4*(1-0.5*F18))))</f>
        <v>293.0768742291238</v>
      </c>
      <c r="H18" s="10">
        <f t="shared" ref="H18:H27" si="5">+G18-$N$4</f>
        <v>19.926874229123825</v>
      </c>
      <c r="I18" s="10">
        <f t="shared" ref="I18:I27" si="6">+H18-$H$9</f>
        <v>5.3972703714482009</v>
      </c>
    </row>
    <row r="19" spans="6:9">
      <c r="F19" s="10">
        <f t="shared" si="3"/>
        <v>0.83100000000000007</v>
      </c>
      <c r="G19" s="10">
        <f t="shared" si="4"/>
        <v>293.70164194873297</v>
      </c>
      <c r="H19" s="10">
        <f t="shared" si="5"/>
        <v>20.551641948732993</v>
      </c>
      <c r="I19" s="10">
        <f t="shared" si="6"/>
        <v>6.0220380910573681</v>
      </c>
    </row>
    <row r="20" spans="6:9">
      <c r="F20" s="10">
        <f t="shared" si="3"/>
        <v>0.84100000000000008</v>
      </c>
      <c r="G20" s="10">
        <f t="shared" si="4"/>
        <v>294.33312622589443</v>
      </c>
      <c r="H20" s="10">
        <f t="shared" si="5"/>
        <v>21.183126225894455</v>
      </c>
      <c r="I20" s="10">
        <f t="shared" si="6"/>
        <v>6.6535223682188303</v>
      </c>
    </row>
    <row r="21" spans="6:9">
      <c r="F21" s="10">
        <f t="shared" si="3"/>
        <v>0.85100000000000009</v>
      </c>
      <c r="G21" s="10">
        <f t="shared" si="4"/>
        <v>294.97145816000756</v>
      </c>
      <c r="H21" s="10">
        <f t="shared" si="5"/>
        <v>21.82145816000758</v>
      </c>
      <c r="I21" s="10">
        <f t="shared" si="6"/>
        <v>7.2918543023319558</v>
      </c>
    </row>
    <row r="22" spans="6:9">
      <c r="F22" s="10">
        <f t="shared" si="3"/>
        <v>0.8610000000000001</v>
      </c>
      <c r="G22" s="10">
        <f t="shared" si="4"/>
        <v>295.61677257903557</v>
      </c>
      <c r="H22" s="10">
        <f t="shared" si="5"/>
        <v>22.466772579035592</v>
      </c>
      <c r="I22" s="10">
        <f t="shared" si="6"/>
        <v>7.9371687213599671</v>
      </c>
    </row>
    <row r="23" spans="6:9">
      <c r="F23" s="10">
        <f t="shared" si="3"/>
        <v>0.87100000000000011</v>
      </c>
      <c r="G23" s="10">
        <f t="shared" si="4"/>
        <v>296.26920817940152</v>
      </c>
      <c r="H23" s="10">
        <f t="shared" si="5"/>
        <v>23.119208179401539</v>
      </c>
      <c r="I23" s="10">
        <f t="shared" si="6"/>
        <v>8.5896043217259148</v>
      </c>
    </row>
    <row r="24" spans="6:9">
      <c r="F24" s="10">
        <f t="shared" si="3"/>
        <v>0.88100000000000012</v>
      </c>
      <c r="G24" s="10">
        <f t="shared" si="4"/>
        <v>296.92890767242727</v>
      </c>
      <c r="H24" s="10">
        <f t="shared" si="5"/>
        <v>23.778907672427295</v>
      </c>
      <c r="I24" s="10">
        <f t="shared" si="6"/>
        <v>9.24930381475167</v>
      </c>
    </row>
    <row r="25" spans="6:9">
      <c r="F25" s="10">
        <f t="shared" si="3"/>
        <v>0.89100000000000013</v>
      </c>
      <c r="G25" s="10">
        <f t="shared" si="4"/>
        <v>297.59601793768081</v>
      </c>
      <c r="H25" s="10">
        <f t="shared" si="5"/>
        <v>24.446017937680836</v>
      </c>
      <c r="I25" s="10">
        <f t="shared" si="6"/>
        <v>9.916414080005211</v>
      </c>
    </row>
    <row r="26" spans="6:9">
      <c r="F26" s="10">
        <f t="shared" si="3"/>
        <v>0.90100000000000013</v>
      </c>
      <c r="G26" s="10">
        <f t="shared" si="4"/>
        <v>298.27069018362499</v>
      </c>
      <c r="H26" s="10">
        <f t="shared" si="5"/>
        <v>25.120690183625015</v>
      </c>
      <c r="I26" s="10">
        <f t="shared" si="6"/>
        <v>10.591086325949391</v>
      </c>
    </row>
    <row r="27" spans="6:9">
      <c r="F27" s="10">
        <v>1</v>
      </c>
      <c r="G27" s="10">
        <f t="shared" si="4"/>
        <v>305.39364975897166</v>
      </c>
      <c r="H27" s="10">
        <f t="shared" si="5"/>
        <v>32.243649758971685</v>
      </c>
      <c r="I27" s="10">
        <f t="shared" si="6"/>
        <v>17.71404590129606</v>
      </c>
    </row>
  </sheetData>
  <phoneticPr fontId="4"/>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dimension ref="C6:F35"/>
  <sheetViews>
    <sheetView topLeftCell="A4" workbookViewId="0">
      <selection activeCell="F33" sqref="F33"/>
    </sheetView>
  </sheetViews>
  <sheetFormatPr defaultRowHeight="13.5"/>
  <cols>
    <col min="3" max="3" width="13.125" customWidth="1"/>
  </cols>
  <sheetData>
    <row r="6" spans="5:5" ht="18">
      <c r="E6" s="6"/>
    </row>
    <row r="7" spans="5:5">
      <c r="E7" s="7"/>
    </row>
    <row r="8" spans="5:5">
      <c r="E8" s="7"/>
    </row>
    <row r="9" spans="5:5">
      <c r="E9" s="7"/>
    </row>
    <row r="10" spans="5:5">
      <c r="E10" s="7"/>
    </row>
    <row r="11" spans="5:5">
      <c r="E11" s="7"/>
    </row>
    <row r="12" spans="5:5">
      <c r="E12" s="7"/>
    </row>
    <row r="13" spans="5:5">
      <c r="E13" s="7"/>
    </row>
    <row r="14" spans="5:5">
      <c r="E14" s="7"/>
    </row>
    <row r="15" spans="5:5">
      <c r="E15" s="7"/>
    </row>
    <row r="16" spans="5:5">
      <c r="E16" s="7"/>
    </row>
    <row r="17" spans="3:6">
      <c r="E17" s="7"/>
    </row>
    <row r="18" spans="3:6">
      <c r="E18" s="7"/>
    </row>
    <row r="19" spans="3:6">
      <c r="E19" s="7"/>
    </row>
    <row r="20" spans="3:6">
      <c r="E20" s="7"/>
    </row>
    <row r="21" spans="3:6">
      <c r="E21" s="7"/>
    </row>
    <row r="22" spans="3:6">
      <c r="E22" s="7"/>
    </row>
    <row r="23" spans="3:6">
      <c r="E23" s="7"/>
    </row>
    <row r="26" spans="3:6">
      <c r="F26" t="s">
        <v>66</v>
      </c>
    </row>
    <row r="27" spans="3:6">
      <c r="C27" t="s">
        <v>51</v>
      </c>
      <c r="D27" t="s">
        <v>52</v>
      </c>
      <c r="E27">
        <v>16300</v>
      </c>
    </row>
    <row r="28" spans="3:6">
      <c r="C28" t="s">
        <v>53</v>
      </c>
      <c r="D28" t="s">
        <v>54</v>
      </c>
      <c r="E28">
        <v>2000</v>
      </c>
      <c r="F28">
        <f t="shared" ref="F28:F33" si="0">+E28/$E$35</f>
        <v>0.81135902636916835</v>
      </c>
    </row>
    <row r="29" spans="3:6">
      <c r="C29" t="s">
        <v>55</v>
      </c>
      <c r="D29" t="s">
        <v>56</v>
      </c>
      <c r="E29">
        <v>330</v>
      </c>
      <c r="F29">
        <f t="shared" si="0"/>
        <v>0.13387423935091278</v>
      </c>
    </row>
    <row r="30" spans="3:6">
      <c r="C30" t="s">
        <v>57</v>
      </c>
      <c r="D30" t="s">
        <v>58</v>
      </c>
      <c r="E30">
        <v>50</v>
      </c>
      <c r="F30">
        <f t="shared" si="0"/>
        <v>2.0283975659229209E-2</v>
      </c>
    </row>
    <row r="31" spans="3:6">
      <c r="C31" t="s">
        <v>59</v>
      </c>
      <c r="D31" t="s">
        <v>62</v>
      </c>
      <c r="E31">
        <v>45</v>
      </c>
      <c r="F31">
        <f t="shared" si="0"/>
        <v>1.8255578093306288E-2</v>
      </c>
    </row>
    <row r="32" spans="3:6">
      <c r="C32" t="s">
        <v>60</v>
      </c>
      <c r="D32" t="s">
        <v>63</v>
      </c>
      <c r="E32">
        <v>40</v>
      </c>
      <c r="F32">
        <f t="shared" si="0"/>
        <v>1.6227180527383367E-2</v>
      </c>
    </row>
    <row r="33" spans="3:6">
      <c r="C33" t="s">
        <v>61</v>
      </c>
      <c r="D33" t="s">
        <v>64</v>
      </c>
      <c r="E33">
        <v>0</v>
      </c>
      <c r="F33">
        <f t="shared" si="0"/>
        <v>0</v>
      </c>
    </row>
    <row r="35" spans="3:6">
      <c r="C35" t="s">
        <v>65</v>
      </c>
      <c r="E35">
        <v>2465</v>
      </c>
    </row>
  </sheetData>
  <phoneticPr fontId="4"/>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(反論1)人口ー使用電力量 (予測)</vt:lpstr>
      <vt:lpstr>(反論2)16年遅延モデル仮説検証用年令別電力量予測レビュー</vt:lpstr>
      <vt:lpstr>(反論3、4)家庭用電力と産業用電力</vt:lpstr>
      <vt:lpstr>6年遅延モデルを使った最終エネルギー消費とCO2排出量</vt:lpstr>
      <vt:lpstr>人口と最終エネルギー消費量(16年遅延モデル適用)</vt:lpstr>
      <vt:lpstr>灯油から作られるCO2の量</vt:lpstr>
      <vt:lpstr>酸欠になる部屋</vt:lpstr>
      <vt:lpstr>地球の温度</vt:lpstr>
      <vt:lpstr>原始大気の構成比率 </vt:lpstr>
      <vt:lpstr>黒体のフラックス分布関数</vt:lpstr>
      <vt:lpstr>Jack Marrtの論文</vt:lpstr>
      <vt:lpstr>地球に残っている原油量計算</vt:lpstr>
      <vt:lpstr>世界のCO2排出量</vt:lpstr>
      <vt:lpstr>京都議定書最終合計</vt:lpstr>
      <vt:lpstr>もし全てを原子力にしたら</vt:lpstr>
      <vt:lpstr>国内CO2排出量の推移と最終エネルギー消費量の関係</vt:lpstr>
      <vt:lpstr>エネルギーバランスフロー</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2015-04-17T10:46:46Z</dcterms:modified>
</cp:coreProperties>
</file>